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7795" windowHeight="1252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8" i="3" l="1"/>
  <c r="E18" i="3"/>
  <c r="G18" i="3" s="1"/>
  <c r="I17" i="3"/>
  <c r="E17" i="3"/>
  <c r="G17" i="3" s="1"/>
  <c r="J17" i="3" s="1"/>
  <c r="J16" i="3"/>
  <c r="E16" i="3"/>
  <c r="G16" i="3" s="1"/>
  <c r="O5" i="3"/>
  <c r="N6" i="3" s="1"/>
  <c r="M5" i="3"/>
  <c r="L5" i="3" s="1"/>
  <c r="J5" i="3"/>
  <c r="E5" i="3"/>
  <c r="G5" i="3" s="1"/>
  <c r="J6" i="3"/>
  <c r="E6" i="3"/>
  <c r="G6" i="3" s="1"/>
  <c r="J61" i="3"/>
  <c r="E61" i="3"/>
  <c r="G61" i="3" s="1"/>
  <c r="I60" i="3"/>
  <c r="E60" i="3"/>
  <c r="G60" i="3" s="1"/>
  <c r="J59" i="3"/>
  <c r="E59" i="3"/>
  <c r="G59" i="3" s="1"/>
  <c r="I58" i="3"/>
  <c r="E58" i="3"/>
  <c r="G58" i="3" s="1"/>
  <c r="J57" i="3"/>
  <c r="E57" i="3"/>
  <c r="G57" i="3" s="1"/>
  <c r="I52" i="3"/>
  <c r="C52" i="3"/>
  <c r="E52" i="3" s="1"/>
  <c r="G52" i="3" s="1"/>
  <c r="J51" i="3"/>
  <c r="C51" i="3"/>
  <c r="E51" i="3" s="1"/>
  <c r="G51" i="3" s="1"/>
  <c r="I50" i="3"/>
  <c r="C50" i="3"/>
  <c r="E50" i="3" s="1"/>
  <c r="G50" i="3" s="1"/>
  <c r="J49" i="3"/>
  <c r="C49" i="3"/>
  <c r="E49" i="3" s="1"/>
  <c r="G49" i="3" s="1"/>
  <c r="I48" i="3"/>
  <c r="C48" i="3"/>
  <c r="E48" i="3" s="1"/>
  <c r="G48" i="3" s="1"/>
  <c r="J43" i="3"/>
  <c r="C43" i="3"/>
  <c r="E43" i="3" s="1"/>
  <c r="G43" i="3" s="1"/>
  <c r="I15" i="3"/>
  <c r="E15" i="3"/>
  <c r="G15" i="3" s="1"/>
  <c r="J14" i="3"/>
  <c r="E14" i="3"/>
  <c r="G14" i="3" s="1"/>
  <c r="I9" i="3"/>
  <c r="E9" i="3"/>
  <c r="G9" i="3" s="1"/>
  <c r="J8" i="3"/>
  <c r="E8" i="3"/>
  <c r="G8" i="3" s="1"/>
  <c r="I7" i="3"/>
  <c r="E7" i="3"/>
  <c r="G7" i="3" s="1"/>
  <c r="E4" i="3"/>
  <c r="G4" i="3" s="1"/>
  <c r="J50" i="3" l="1"/>
  <c r="J52" i="3"/>
  <c r="M7" i="3"/>
  <c r="P6" i="3" s="1"/>
  <c r="I5" i="3" s="1"/>
  <c r="J48" i="3"/>
  <c r="J58" i="3"/>
  <c r="J9" i="3"/>
  <c r="J7" i="3"/>
  <c r="F4" i="3"/>
  <c r="J4" i="3" s="1"/>
  <c r="J53" i="3"/>
  <c r="J60" i="3"/>
  <c r="J62" i="3" s="1"/>
  <c r="J15" i="3"/>
  <c r="J10" i="3" l="1"/>
  <c r="J20" i="3"/>
  <c r="J44" i="3" s="1"/>
  <c r="J63" i="3"/>
</calcChain>
</file>

<file path=xl/sharedStrings.xml><?xml version="1.0" encoding="utf-8"?>
<sst xmlns="http://schemas.openxmlformats.org/spreadsheetml/2006/main" count="121" uniqueCount="29">
  <si>
    <t>cf</t>
  </si>
  <si>
    <t>tv</t>
  </si>
  <si>
    <t>p</t>
  </si>
  <si>
    <t>n</t>
  </si>
  <si>
    <t>r</t>
  </si>
  <si>
    <t>reducer</t>
  </si>
  <si>
    <t>8x6x6</t>
  </si>
  <si>
    <t>5500 CFM</t>
  </si>
  <si>
    <t>Size</t>
  </si>
  <si>
    <t>Description</t>
  </si>
  <si>
    <t>cfm</t>
  </si>
  <si>
    <t>Length</t>
  </si>
  <si>
    <t>Velocity</t>
  </si>
  <si>
    <t>F</t>
  </si>
  <si>
    <t>VP</t>
  </si>
  <si>
    <t>SP/100</t>
  </si>
  <si>
    <t>K</t>
  </si>
  <si>
    <t>SP</t>
  </si>
  <si>
    <t>Flex</t>
  </si>
  <si>
    <t>90 elbow</t>
  </si>
  <si>
    <t>pipe</t>
  </si>
  <si>
    <t>45 elbow</t>
  </si>
  <si>
    <t>15" trunk</t>
  </si>
  <si>
    <t>3" Pickup</t>
  </si>
  <si>
    <t>Vertical Run</t>
  </si>
  <si>
    <t>15" Trunkline</t>
  </si>
  <si>
    <t>Total Static in System</t>
  </si>
  <si>
    <t>6" drop</t>
  </si>
  <si>
    <t>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</si>
</sst>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64" fontId="0" fillId="0" borderId="0" xfId="1" applyNumberFormat="1" applyFont="1" applyBorder="1"/>
    <xf numFmtId="43" fontId="0" fillId="0" borderId="0" xfId="1" applyFont="1" applyBorder="1"/>
    <xf numFmtId="165" fontId="0" fillId="0" borderId="0" xfId="1" applyNumberFormat="1" applyFont="1" applyBorder="1"/>
    <xf numFmtId="165" fontId="0" fillId="0" borderId="0" xfId="0" applyNumberFormat="1" applyBorder="1"/>
    <xf numFmtId="4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165" fontId="0" fillId="0" borderId="0" xfId="1" applyNumberFormat="1" applyFont="1"/>
    <xf numFmtId="165" fontId="0" fillId="0" borderId="0" xfId="0" applyNumberFormat="1"/>
    <xf numFmtId="43" fontId="0" fillId="2" borderId="0" xfId="0" applyNumberFormat="1" applyFill="1"/>
    <xf numFmtId="43" fontId="0" fillId="2" borderId="1" xfId="0" applyNumberFormat="1" applyFill="1" applyBorder="1"/>
    <xf numFmtId="43" fontId="0" fillId="2" borderId="2" xfId="0" applyNumberForma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10" workbookViewId="0">
      <selection activeCell="A10" sqref="A1:XFD1048576"/>
    </sheetView>
  </sheetViews>
  <sheetFormatPr defaultRowHeight="15" x14ac:dyDescent="0.25"/>
  <sheetData>
    <row r="1" spans="1:3" x14ac:dyDescent="0.25">
      <c r="A1">
        <v>6</v>
      </c>
      <c r="B1" t="s">
        <v>5</v>
      </c>
    </row>
    <row r="2" spans="1:3" x14ac:dyDescent="0.25">
      <c r="A2">
        <v>6</v>
      </c>
      <c r="B2" t="s">
        <v>1</v>
      </c>
    </row>
    <row r="3" spans="1:3" x14ac:dyDescent="0.25">
      <c r="A3">
        <v>6</v>
      </c>
      <c r="B3" t="s">
        <v>2</v>
      </c>
    </row>
    <row r="4" spans="1:3" x14ac:dyDescent="0.25">
      <c r="A4">
        <v>6</v>
      </c>
      <c r="B4" t="s">
        <v>2</v>
      </c>
    </row>
    <row r="5" spans="1:3" x14ac:dyDescent="0.25">
      <c r="A5">
        <v>6</v>
      </c>
      <c r="B5" t="s">
        <v>3</v>
      </c>
    </row>
    <row r="6" spans="1:3" x14ac:dyDescent="0.25">
      <c r="A6">
        <v>6</v>
      </c>
      <c r="B6" t="s">
        <v>4</v>
      </c>
      <c r="C6">
        <v>90</v>
      </c>
    </row>
    <row r="7" spans="1:3" x14ac:dyDescent="0.25">
      <c r="A7">
        <v>6</v>
      </c>
      <c r="B7" t="s">
        <v>2</v>
      </c>
    </row>
    <row r="8" spans="1:3" x14ac:dyDescent="0.25">
      <c r="A8">
        <v>6</v>
      </c>
      <c r="B8" t="s">
        <v>2</v>
      </c>
    </row>
    <row r="9" spans="1:3" x14ac:dyDescent="0.25">
      <c r="A9">
        <v>6</v>
      </c>
      <c r="B9" t="s">
        <v>3</v>
      </c>
    </row>
    <row r="10" spans="1:3" x14ac:dyDescent="0.25">
      <c r="A10">
        <v>6</v>
      </c>
      <c r="B10" t="s">
        <v>4</v>
      </c>
      <c r="C10">
        <v>45</v>
      </c>
    </row>
    <row r="11" spans="1:3" x14ac:dyDescent="0.25">
      <c r="A11">
        <v>6</v>
      </c>
      <c r="B11" t="s">
        <v>5</v>
      </c>
    </row>
    <row r="12" spans="1:3" x14ac:dyDescent="0.25">
      <c r="A12">
        <v>6</v>
      </c>
      <c r="B12" t="s">
        <v>1</v>
      </c>
    </row>
    <row r="13" spans="1:3" x14ac:dyDescent="0.25">
      <c r="A13">
        <v>6</v>
      </c>
      <c r="B13" t="s">
        <v>2</v>
      </c>
    </row>
    <row r="14" spans="1:3" x14ac:dyDescent="0.25">
      <c r="A14">
        <v>6</v>
      </c>
      <c r="B14" t="s">
        <v>2</v>
      </c>
    </row>
    <row r="15" spans="1:3" x14ac:dyDescent="0.25">
      <c r="A15">
        <v>6</v>
      </c>
      <c r="B15" t="s">
        <v>3</v>
      </c>
    </row>
    <row r="16" spans="1:3" x14ac:dyDescent="0.25">
      <c r="A16">
        <v>6</v>
      </c>
      <c r="B16" t="s">
        <v>4</v>
      </c>
      <c r="C16">
        <v>90</v>
      </c>
    </row>
    <row r="17" spans="1:3" x14ac:dyDescent="0.25">
      <c r="A17">
        <v>6</v>
      </c>
      <c r="B17" t="s">
        <v>2</v>
      </c>
    </row>
    <row r="18" spans="1:3" x14ac:dyDescent="0.25">
      <c r="A18">
        <v>6</v>
      </c>
      <c r="B18" t="s">
        <v>3</v>
      </c>
    </row>
    <row r="19" spans="1:3" x14ac:dyDescent="0.25">
      <c r="A19" t="s">
        <v>6</v>
      </c>
    </row>
    <row r="20" spans="1:3" x14ac:dyDescent="0.25">
      <c r="A20">
        <v>8</v>
      </c>
      <c r="B20" t="s">
        <v>2</v>
      </c>
    </row>
    <row r="21" spans="1:3" x14ac:dyDescent="0.25">
      <c r="A21">
        <v>8</v>
      </c>
      <c r="B21" t="s">
        <v>2</v>
      </c>
    </row>
    <row r="22" spans="1:3" x14ac:dyDescent="0.25">
      <c r="A22">
        <v>8</v>
      </c>
      <c r="B22" t="s">
        <v>3</v>
      </c>
    </row>
    <row r="23" spans="1:3" x14ac:dyDescent="0.25">
      <c r="A23">
        <v>8</v>
      </c>
      <c r="B23" t="s">
        <v>4</v>
      </c>
      <c r="C23">
        <v>90</v>
      </c>
    </row>
    <row r="24" spans="1:3" x14ac:dyDescent="0.25">
      <c r="A24">
        <v>8</v>
      </c>
      <c r="B24" t="s">
        <v>2</v>
      </c>
    </row>
    <row r="25" spans="1:3" x14ac:dyDescent="0.25">
      <c r="A25">
        <v>8</v>
      </c>
      <c r="B25" t="s">
        <v>3</v>
      </c>
    </row>
    <row r="26" spans="1:3" x14ac:dyDescent="0.25">
      <c r="A26">
        <v>8</v>
      </c>
      <c r="B26" t="s">
        <v>4</v>
      </c>
      <c r="C26">
        <v>90</v>
      </c>
    </row>
    <row r="27" spans="1:3" x14ac:dyDescent="0.25">
      <c r="A27">
        <v>8</v>
      </c>
      <c r="B27" t="s">
        <v>2</v>
      </c>
    </row>
    <row r="28" spans="1:3" x14ac:dyDescent="0.25">
      <c r="A28">
        <v>8</v>
      </c>
      <c r="B28" t="s">
        <v>2</v>
      </c>
    </row>
    <row r="29" spans="1:3" x14ac:dyDescent="0.25">
      <c r="A29">
        <v>8</v>
      </c>
      <c r="B29" t="s">
        <v>2</v>
      </c>
    </row>
    <row r="30" spans="1:3" x14ac:dyDescent="0.25">
      <c r="A30">
        <v>8</v>
      </c>
      <c r="B30" t="s">
        <v>3</v>
      </c>
    </row>
    <row r="31" spans="1:3" x14ac:dyDescent="0.25">
      <c r="A31">
        <v>8</v>
      </c>
      <c r="B3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24" sqref="D24"/>
    </sheetView>
  </sheetViews>
  <sheetFormatPr defaultRowHeight="15" x14ac:dyDescent="0.25"/>
  <sheetData>
    <row r="1" spans="1:4" x14ac:dyDescent="0.25">
      <c r="B1" t="s">
        <v>6</v>
      </c>
    </row>
    <row r="2" spans="1:4" x14ac:dyDescent="0.25">
      <c r="A2">
        <v>2</v>
      </c>
      <c r="B2">
        <v>8</v>
      </c>
      <c r="C2" t="s">
        <v>4</v>
      </c>
      <c r="D2">
        <v>90</v>
      </c>
    </row>
    <row r="3" spans="1:4" x14ac:dyDescent="0.25">
      <c r="A3">
        <v>6</v>
      </c>
      <c r="B3">
        <v>8</v>
      </c>
      <c r="C3" t="s">
        <v>2</v>
      </c>
    </row>
    <row r="4" spans="1:4" x14ac:dyDescent="0.25">
      <c r="A4">
        <v>3</v>
      </c>
      <c r="B4">
        <v>8</v>
      </c>
      <c r="C4" t="s">
        <v>3</v>
      </c>
    </row>
    <row r="5" spans="1:4" x14ac:dyDescent="0.25">
      <c r="A5">
        <v>1</v>
      </c>
      <c r="B5">
        <v>8</v>
      </c>
      <c r="C5" t="s">
        <v>0</v>
      </c>
    </row>
    <row r="6" spans="1:4" x14ac:dyDescent="0.25">
      <c r="A6">
        <v>2</v>
      </c>
      <c r="B6">
        <v>6</v>
      </c>
      <c r="C6" t="s">
        <v>1</v>
      </c>
    </row>
    <row r="7" spans="1:4" x14ac:dyDescent="0.25">
      <c r="A7">
        <v>2</v>
      </c>
      <c r="B7">
        <v>6</v>
      </c>
      <c r="C7" t="s">
        <v>5</v>
      </c>
    </row>
    <row r="8" spans="1:4" x14ac:dyDescent="0.25">
      <c r="A8">
        <v>2</v>
      </c>
      <c r="B8">
        <v>6</v>
      </c>
      <c r="C8" t="s">
        <v>4</v>
      </c>
      <c r="D8">
        <v>90</v>
      </c>
    </row>
    <row r="9" spans="1:4" x14ac:dyDescent="0.25">
      <c r="A9">
        <v>1</v>
      </c>
      <c r="B9">
        <v>6</v>
      </c>
      <c r="C9" t="s">
        <v>4</v>
      </c>
      <c r="D9">
        <v>45</v>
      </c>
    </row>
    <row r="10" spans="1:4" x14ac:dyDescent="0.25">
      <c r="A10">
        <v>7</v>
      </c>
      <c r="B10">
        <v>6</v>
      </c>
      <c r="C10" t="s">
        <v>2</v>
      </c>
    </row>
    <row r="11" spans="1:4" x14ac:dyDescent="0.25">
      <c r="A11">
        <v>4</v>
      </c>
      <c r="B11">
        <v>6</v>
      </c>
      <c r="C11" t="s">
        <v>3</v>
      </c>
    </row>
  </sheetData>
  <sortState ref="B1:D31">
    <sortCondition descending="1" ref="B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opLeftCell="A9" workbookViewId="0">
      <selection activeCell="D20" sqref="D20"/>
    </sheetView>
  </sheetViews>
  <sheetFormatPr defaultRowHeight="15" x14ac:dyDescent="0.25"/>
  <sheetData>
    <row r="1" spans="1:16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</row>
    <row r="2" spans="1:16" x14ac:dyDescent="0.25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</row>
    <row r="3" spans="1:16" x14ac:dyDescent="0.2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3" t="s">
        <v>13</v>
      </c>
      <c r="G3" s="3" t="s">
        <v>14</v>
      </c>
      <c r="H3" s="2" t="s">
        <v>15</v>
      </c>
      <c r="I3" s="2" t="s">
        <v>16</v>
      </c>
      <c r="J3" s="2" t="s">
        <v>17</v>
      </c>
    </row>
    <row r="4" spans="1:16" x14ac:dyDescent="0.25">
      <c r="A4" s="2">
        <v>4</v>
      </c>
      <c r="B4" s="4" t="s">
        <v>18</v>
      </c>
      <c r="C4" s="2">
        <v>900</v>
      </c>
      <c r="D4" s="5">
        <v>5</v>
      </c>
      <c r="E4" s="6">
        <f>C4/(((3.14159*((A4/2)^2)))/144)</f>
        <v>10313.249023583601</v>
      </c>
      <c r="F4" s="7">
        <f>0.0311*((E4^0.604)/(C4^0.639))</f>
        <v>0.10692772088104831</v>
      </c>
      <c r="G4" s="3">
        <f>(E4/4005)^2</f>
        <v>6.6311059628927085</v>
      </c>
      <c r="H4" s="2"/>
      <c r="I4" s="2"/>
      <c r="J4" s="7">
        <f>F4*(D4/(A4/12))*(G4)</f>
        <v>10.635735712992698</v>
      </c>
    </row>
    <row r="5" spans="1:16" x14ac:dyDescent="0.25">
      <c r="A5" s="2">
        <v>6</v>
      </c>
      <c r="B5" s="2" t="s">
        <v>5</v>
      </c>
      <c r="C5" s="2">
        <v>900</v>
      </c>
      <c r="D5" s="2">
        <v>10</v>
      </c>
      <c r="E5" s="6">
        <f t="shared" ref="E5" si="0">C5/(((3.14159*((A5/2)^2)))/144)</f>
        <v>4583.6662327038221</v>
      </c>
      <c r="F5" s="2"/>
      <c r="G5" s="3">
        <f>(E5/4005)^2</f>
        <v>1.3098480914355961</v>
      </c>
      <c r="H5" s="2">
        <v>5</v>
      </c>
      <c r="I5" s="2">
        <f>P6</f>
        <v>0.90277777777777801</v>
      </c>
      <c r="J5" s="2">
        <f>H5*D5/100</f>
        <v>0.5</v>
      </c>
      <c r="L5">
        <f>SIN(M5)</f>
        <v>0.49999999999999994</v>
      </c>
      <c r="M5">
        <f>RADIANS(N5)</f>
        <v>0.52359877559829882</v>
      </c>
      <c r="N5">
        <v>30</v>
      </c>
      <c r="O5">
        <f>4/6</f>
        <v>0.66666666666666663</v>
      </c>
    </row>
    <row r="6" spans="1:16" x14ac:dyDescent="0.25">
      <c r="A6" s="2">
        <v>6</v>
      </c>
      <c r="B6" s="2" t="s">
        <v>20</v>
      </c>
      <c r="C6" s="2">
        <v>900</v>
      </c>
      <c r="D6" s="2">
        <v>10</v>
      </c>
      <c r="E6" s="6">
        <f t="shared" ref="E6" si="1">C6/(((3.14159*((A6/2)^2)))/144)</f>
        <v>4583.6662327038221</v>
      </c>
      <c r="F6" s="2"/>
      <c r="G6" s="3">
        <f>(E6/4005)^2</f>
        <v>1.3098480914355961</v>
      </c>
      <c r="H6" s="2">
        <v>5</v>
      </c>
      <c r="I6" s="2"/>
      <c r="J6" s="2">
        <f>H6*D6/100</f>
        <v>0.5</v>
      </c>
      <c r="L6">
        <v>0.5</v>
      </c>
      <c r="M6">
        <v>2.6</v>
      </c>
      <c r="N6">
        <f>(1-(O5^2))^2</f>
        <v>0.30864197530864201</v>
      </c>
      <c r="P6">
        <f>N6*M6*L6/M7</f>
        <v>0.90277777777777801</v>
      </c>
    </row>
    <row r="7" spans="1:16" x14ac:dyDescent="0.25">
      <c r="A7" s="2">
        <v>6</v>
      </c>
      <c r="B7" s="2" t="s">
        <v>19</v>
      </c>
      <c r="C7" s="2">
        <v>900</v>
      </c>
      <c r="D7" s="2"/>
      <c r="E7" s="6">
        <f t="shared" ref="E7:E9" si="2">C7/(((3.14159*((A7/2)^2)))/144)</f>
        <v>4583.6662327038221</v>
      </c>
      <c r="F7" s="2"/>
      <c r="G7" s="3">
        <f>(E7/4005)^2</f>
        <v>1.3098480914355961</v>
      </c>
      <c r="H7" s="2"/>
      <c r="I7" s="2">
        <f>30*0.014</f>
        <v>0.42</v>
      </c>
      <c r="J7" s="2">
        <f>I7*G7</f>
        <v>0.55013619840295036</v>
      </c>
      <c r="M7">
        <f>O5^2</f>
        <v>0.44444444444444442</v>
      </c>
    </row>
    <row r="8" spans="1:16" x14ac:dyDescent="0.25">
      <c r="A8" s="2">
        <v>6</v>
      </c>
      <c r="B8" s="2" t="s">
        <v>20</v>
      </c>
      <c r="C8" s="2">
        <v>900</v>
      </c>
      <c r="D8" s="2">
        <v>10</v>
      </c>
      <c r="E8" s="6">
        <f t="shared" si="2"/>
        <v>4583.6662327038221</v>
      </c>
      <c r="F8" s="2"/>
      <c r="G8" s="3">
        <f>(E8/4005)^2</f>
        <v>1.3098480914355961</v>
      </c>
      <c r="H8" s="2">
        <v>5</v>
      </c>
      <c r="I8" s="2"/>
      <c r="J8" s="2">
        <f>H8*D8/100</f>
        <v>0.5</v>
      </c>
    </row>
    <row r="9" spans="1:16" x14ac:dyDescent="0.25">
      <c r="A9" s="2">
        <v>6</v>
      </c>
      <c r="B9" s="2" t="s">
        <v>21</v>
      </c>
      <c r="C9" s="2">
        <v>900</v>
      </c>
      <c r="D9" s="2"/>
      <c r="E9" s="6">
        <f t="shared" si="2"/>
        <v>4583.6662327038221</v>
      </c>
      <c r="F9" s="2"/>
      <c r="G9" s="3">
        <f>(E9/4005)^2</f>
        <v>1.3098480914355961</v>
      </c>
      <c r="H9" s="2"/>
      <c r="I9" s="2">
        <f>16*0.014</f>
        <v>0.224</v>
      </c>
      <c r="J9" s="2">
        <f>I9*G9</f>
        <v>0.29340597248157352</v>
      </c>
    </row>
    <row r="10" spans="1:16" x14ac:dyDescent="0.25">
      <c r="A10" s="2"/>
      <c r="B10" s="2"/>
      <c r="C10" s="8"/>
      <c r="D10" s="2"/>
      <c r="E10" s="6"/>
      <c r="F10" s="2"/>
      <c r="G10" s="2"/>
      <c r="H10" s="2"/>
      <c r="I10" s="2"/>
      <c r="J10" s="7">
        <f>SUM(J4:J9)</f>
        <v>12.979277883877224</v>
      </c>
    </row>
    <row r="11" spans="1:16" x14ac:dyDescent="0.25">
      <c r="C11" s="9"/>
      <c r="E11" s="10"/>
      <c r="J11" s="11"/>
    </row>
    <row r="12" spans="1:16" x14ac:dyDescent="0.25">
      <c r="A12" t="s">
        <v>28</v>
      </c>
      <c r="C12" s="9"/>
      <c r="E12" s="10"/>
      <c r="F12" s="10"/>
      <c r="G12" s="10"/>
    </row>
    <row r="13" spans="1:16" x14ac:dyDescent="0.25">
      <c r="A13" t="s">
        <v>8</v>
      </c>
      <c r="B13" t="s">
        <v>9</v>
      </c>
      <c r="C13" t="s">
        <v>10</v>
      </c>
      <c r="D13" t="s">
        <v>11</v>
      </c>
      <c r="E13" t="s">
        <v>12</v>
      </c>
      <c r="F13" s="10" t="s">
        <v>13</v>
      </c>
      <c r="G13" s="10" t="s">
        <v>14</v>
      </c>
      <c r="H13" t="s">
        <v>15</v>
      </c>
      <c r="I13" t="s">
        <v>16</v>
      </c>
      <c r="J13" t="s">
        <v>17</v>
      </c>
    </row>
    <row r="14" spans="1:16" x14ac:dyDescent="0.25">
      <c r="A14">
        <v>8</v>
      </c>
      <c r="B14" t="s">
        <v>20</v>
      </c>
      <c r="C14">
        <v>1800</v>
      </c>
      <c r="D14">
        <v>10</v>
      </c>
      <c r="E14" s="14">
        <f t="shared" ref="E14:E15" si="3">C14/(((3.14159*((A14/2)^2)))/144)</f>
        <v>5156.6245117918006</v>
      </c>
      <c r="G14" s="10">
        <f>(E14/4005)^2</f>
        <v>1.6577764907231771</v>
      </c>
      <c r="H14">
        <v>3.5</v>
      </c>
      <c r="J14">
        <f>H14*D14/100</f>
        <v>0.35</v>
      </c>
    </row>
    <row r="15" spans="1:16" x14ac:dyDescent="0.25">
      <c r="A15">
        <v>8</v>
      </c>
      <c r="B15" t="s">
        <v>19</v>
      </c>
      <c r="C15">
        <v>1800</v>
      </c>
      <c r="E15" s="14">
        <f t="shared" si="3"/>
        <v>5156.6245117918006</v>
      </c>
      <c r="G15" s="10">
        <f>(E15/4005)^2</f>
        <v>1.6577764907231771</v>
      </c>
      <c r="I15">
        <f>16*0.014</f>
        <v>0.224</v>
      </c>
      <c r="J15">
        <f>I15*G15</f>
        <v>0.37134193392199166</v>
      </c>
    </row>
    <row r="16" spans="1:16" x14ac:dyDescent="0.25">
      <c r="A16">
        <v>8</v>
      </c>
      <c r="B16" t="s">
        <v>20</v>
      </c>
      <c r="C16">
        <v>1800</v>
      </c>
      <c r="D16">
        <v>5</v>
      </c>
      <c r="E16" s="14">
        <f t="shared" ref="E16:E17" si="4">C16/(((3.14159*((A16/2)^2)))/144)</f>
        <v>5156.6245117918006</v>
      </c>
      <c r="G16" s="10">
        <f>(E16/4005)^2</f>
        <v>1.6577764907231771</v>
      </c>
      <c r="H16">
        <v>3.5</v>
      </c>
      <c r="J16">
        <f>H16*D16/100</f>
        <v>0.17499999999999999</v>
      </c>
    </row>
    <row r="17" spans="1:10" x14ac:dyDescent="0.25">
      <c r="A17">
        <v>8</v>
      </c>
      <c r="B17" t="s">
        <v>19</v>
      </c>
      <c r="C17">
        <v>1800</v>
      </c>
      <c r="E17" s="14">
        <f t="shared" si="4"/>
        <v>5156.6245117918006</v>
      </c>
      <c r="G17" s="10">
        <f>(E17/4005)^2</f>
        <v>1.6577764907231771</v>
      </c>
      <c r="I17">
        <f>16*0.014</f>
        <v>0.224</v>
      </c>
      <c r="J17">
        <f>I17*G17</f>
        <v>0.37134193392199166</v>
      </c>
    </row>
    <row r="18" spans="1:10" x14ac:dyDescent="0.25">
      <c r="A18">
        <v>8</v>
      </c>
      <c r="B18" t="s">
        <v>20</v>
      </c>
      <c r="C18">
        <v>1800</v>
      </c>
      <c r="D18">
        <v>15</v>
      </c>
      <c r="E18" s="14">
        <f t="shared" ref="E18" si="5">C18/(((3.14159*((A18/2)^2)))/144)</f>
        <v>5156.6245117918006</v>
      </c>
      <c r="G18" s="10">
        <f>(E18/4005)^2</f>
        <v>1.6577764907231771</v>
      </c>
      <c r="H18">
        <v>3.5</v>
      </c>
      <c r="J18">
        <f>H18*D18/100</f>
        <v>0.52500000000000002</v>
      </c>
    </row>
    <row r="20" spans="1:10" x14ac:dyDescent="0.25">
      <c r="J20" s="15">
        <f>SUM(J14:J15)</f>
        <v>0.72134193392199164</v>
      </c>
    </row>
    <row r="41" spans="1:10" x14ac:dyDescent="0.25">
      <c r="A41" t="s">
        <v>22</v>
      </c>
    </row>
    <row r="42" spans="1:10" x14ac:dyDescent="0.25">
      <c r="A42" t="s">
        <v>8</v>
      </c>
      <c r="B42" t="s">
        <v>9</v>
      </c>
      <c r="C42" t="s">
        <v>10</v>
      </c>
      <c r="D42" t="s">
        <v>11</v>
      </c>
      <c r="E42" t="s">
        <v>12</v>
      </c>
      <c r="F42" s="10" t="s">
        <v>13</v>
      </c>
      <c r="G42" s="10" t="s">
        <v>14</v>
      </c>
      <c r="H42" t="s">
        <v>15</v>
      </c>
      <c r="I42" t="s">
        <v>16</v>
      </c>
      <c r="J42" t="s">
        <v>17</v>
      </c>
    </row>
    <row r="43" spans="1:10" x14ac:dyDescent="0.25">
      <c r="A43">
        <v>15</v>
      </c>
      <c r="B43" t="s">
        <v>20</v>
      </c>
      <c r="C43">
        <f>C15+C9</f>
        <v>2700</v>
      </c>
      <c r="D43">
        <v>25</v>
      </c>
      <c r="E43" s="14">
        <f>C43/(((3.14159*((A43/2)^2)))/144)</f>
        <v>2200.1597916978344</v>
      </c>
      <c r="G43" s="10">
        <f>(E43/4005)^2</f>
        <v>0.30178900026676136</v>
      </c>
      <c r="H43">
        <v>1.75</v>
      </c>
      <c r="J43">
        <f>H43*D43/100</f>
        <v>0.4375</v>
      </c>
    </row>
    <row r="44" spans="1:10" x14ac:dyDescent="0.25">
      <c r="J44" s="15">
        <f>J20+J43</f>
        <v>1.1588419339219915</v>
      </c>
    </row>
    <row r="46" spans="1:10" x14ac:dyDescent="0.25">
      <c r="A46" t="s">
        <v>23</v>
      </c>
    </row>
    <row r="47" spans="1:10" x14ac:dyDescent="0.25">
      <c r="A47" t="s">
        <v>8</v>
      </c>
      <c r="B47" t="s">
        <v>9</v>
      </c>
      <c r="C47" t="s">
        <v>10</v>
      </c>
      <c r="D47" t="s">
        <v>11</v>
      </c>
      <c r="E47" t="s">
        <v>12</v>
      </c>
      <c r="F47" s="10" t="s">
        <v>13</v>
      </c>
      <c r="G47" s="10" t="s">
        <v>14</v>
      </c>
      <c r="H47" t="s">
        <v>15</v>
      </c>
      <c r="I47" t="s">
        <v>16</v>
      </c>
      <c r="J47" t="s">
        <v>17</v>
      </c>
    </row>
    <row r="48" spans="1:10" x14ac:dyDescent="0.25">
      <c r="A48">
        <v>3</v>
      </c>
      <c r="B48" t="s">
        <v>19</v>
      </c>
      <c r="C48">
        <f>220</f>
        <v>220</v>
      </c>
      <c r="D48" s="13"/>
      <c r="E48" s="14">
        <f>C48/(((3.14159*((A48/2)^2)))/144)</f>
        <v>4481.8069830881814</v>
      </c>
      <c r="G48" s="10">
        <f>(E48/4005)^2</f>
        <v>1.2522794592687971</v>
      </c>
      <c r="I48">
        <f>30*0.014</f>
        <v>0.42</v>
      </c>
      <c r="J48">
        <f>I48*G48</f>
        <v>0.52595737289289479</v>
      </c>
    </row>
    <row r="49" spans="1:10" x14ac:dyDescent="0.25">
      <c r="A49">
        <v>3</v>
      </c>
      <c r="B49" s="12" t="s">
        <v>24</v>
      </c>
      <c r="C49">
        <f>220</f>
        <v>220</v>
      </c>
      <c r="D49" s="13">
        <v>20</v>
      </c>
      <c r="E49" s="14">
        <f t="shared" ref="E49:E52" si="6">C49/(((3.14159*((A49/2)^2)))/144)</f>
        <v>4481.8069830881814</v>
      </c>
      <c r="F49" s="11"/>
      <c r="G49" s="10">
        <f>(E49/4005)^2</f>
        <v>1.2522794592687971</v>
      </c>
      <c r="H49">
        <v>18</v>
      </c>
      <c r="J49">
        <f>H49*D49/100</f>
        <v>3.6</v>
      </c>
    </row>
    <row r="50" spans="1:10" x14ac:dyDescent="0.25">
      <c r="A50">
        <v>3</v>
      </c>
      <c r="B50" t="s">
        <v>19</v>
      </c>
      <c r="C50">
        <f>220</f>
        <v>220</v>
      </c>
      <c r="E50" s="14">
        <f t="shared" si="6"/>
        <v>4481.8069830881814</v>
      </c>
      <c r="G50" s="10">
        <f>(E50/4005)^2</f>
        <v>1.2522794592687971</v>
      </c>
      <c r="I50">
        <f>30*0.018</f>
        <v>0.53999999999999992</v>
      </c>
      <c r="J50">
        <f>I50*G50</f>
        <v>0.6762309080051504</v>
      </c>
    </row>
    <row r="51" spans="1:10" x14ac:dyDescent="0.25">
      <c r="A51">
        <v>3</v>
      </c>
      <c r="B51" t="s">
        <v>20</v>
      </c>
      <c r="C51">
        <f>220</f>
        <v>220</v>
      </c>
      <c r="D51">
        <v>10</v>
      </c>
      <c r="E51" s="14">
        <f t="shared" si="6"/>
        <v>4481.8069830881814</v>
      </c>
      <c r="G51" s="10">
        <f>(E51/4005)^2</f>
        <v>1.2522794592687971</v>
      </c>
      <c r="H51">
        <v>18</v>
      </c>
      <c r="J51">
        <f>H51*D51/100</f>
        <v>1.8</v>
      </c>
    </row>
    <row r="52" spans="1:10" ht="15.75" thickBot="1" x14ac:dyDescent="0.3">
      <c r="A52">
        <v>3</v>
      </c>
      <c r="B52" t="s">
        <v>21</v>
      </c>
      <c r="C52">
        <f>220</f>
        <v>220</v>
      </c>
      <c r="E52" s="14">
        <f t="shared" si="6"/>
        <v>4481.8069830881814</v>
      </c>
      <c r="G52" s="10">
        <f>(E52/4005)^2</f>
        <v>1.2522794592687971</v>
      </c>
      <c r="I52">
        <f>16*0.018</f>
        <v>0.28799999999999998</v>
      </c>
      <c r="J52">
        <f>I52*G52</f>
        <v>0.36065648426941355</v>
      </c>
    </row>
    <row r="53" spans="1:10" ht="15.75" thickBot="1" x14ac:dyDescent="0.3">
      <c r="J53" s="16">
        <f>SUM(J49:J52)</f>
        <v>6.4368873922745635</v>
      </c>
    </row>
    <row r="55" spans="1:10" x14ac:dyDescent="0.25">
      <c r="A55" t="s">
        <v>25</v>
      </c>
    </row>
    <row r="56" spans="1:10" x14ac:dyDescent="0.25">
      <c r="A56" t="s">
        <v>8</v>
      </c>
      <c r="B56" t="s">
        <v>9</v>
      </c>
      <c r="C56" t="s">
        <v>10</v>
      </c>
      <c r="D56" t="s">
        <v>11</v>
      </c>
      <c r="E56" t="s">
        <v>12</v>
      </c>
      <c r="F56" s="10" t="s">
        <v>13</v>
      </c>
      <c r="G56" s="10" t="s">
        <v>14</v>
      </c>
      <c r="H56" t="s">
        <v>15</v>
      </c>
      <c r="I56" t="s">
        <v>16</v>
      </c>
      <c r="J56" t="s">
        <v>17</v>
      </c>
    </row>
    <row r="57" spans="1:10" x14ac:dyDescent="0.25">
      <c r="A57">
        <v>15</v>
      </c>
      <c r="B57" t="s">
        <v>20</v>
      </c>
      <c r="C57">
        <v>5500</v>
      </c>
      <c r="D57">
        <v>17</v>
      </c>
      <c r="E57" s="14">
        <f>C57/(((3.14159*((A57/2)^2)))/144)</f>
        <v>4481.8069830881814</v>
      </c>
      <c r="G57" s="10">
        <f>(E57/4005)^2</f>
        <v>1.2522794592687971</v>
      </c>
      <c r="H57">
        <v>2.2000000000000002</v>
      </c>
      <c r="J57">
        <f>H57*D57/100</f>
        <v>0.37400000000000005</v>
      </c>
    </row>
    <row r="58" spans="1:10" x14ac:dyDescent="0.25">
      <c r="A58">
        <v>15</v>
      </c>
      <c r="B58" t="s">
        <v>19</v>
      </c>
      <c r="C58">
        <v>5500</v>
      </c>
      <c r="E58" s="14">
        <f t="shared" ref="E58:E61" si="7">C58/(((3.14159*((A58/2)^2)))/144)</f>
        <v>4481.8069830881814</v>
      </c>
      <c r="F58" s="11"/>
      <c r="G58" s="10">
        <f>(E58/4005)^2</f>
        <v>1.2522794592687971</v>
      </c>
      <c r="I58">
        <f>30*0.014</f>
        <v>0.42</v>
      </c>
      <c r="J58" s="11">
        <f>I58*G58</f>
        <v>0.52595737289289479</v>
      </c>
    </row>
    <row r="59" spans="1:10" x14ac:dyDescent="0.25">
      <c r="A59">
        <v>15</v>
      </c>
      <c r="B59" t="s">
        <v>20</v>
      </c>
      <c r="C59">
        <v>5500</v>
      </c>
      <c r="D59">
        <v>30</v>
      </c>
      <c r="E59" s="14">
        <f t="shared" si="7"/>
        <v>4481.8069830881814</v>
      </c>
      <c r="G59" s="10">
        <f>(E59/4005)^2</f>
        <v>1.2522794592687971</v>
      </c>
      <c r="H59">
        <v>2.2000000000000002</v>
      </c>
      <c r="J59">
        <f>H59*D59/100</f>
        <v>0.66</v>
      </c>
    </row>
    <row r="60" spans="1:10" x14ac:dyDescent="0.25">
      <c r="A60">
        <v>15</v>
      </c>
      <c r="B60" t="s">
        <v>19</v>
      </c>
      <c r="C60">
        <v>5500</v>
      </c>
      <c r="E60" s="14">
        <f t="shared" si="7"/>
        <v>4481.8069830881814</v>
      </c>
      <c r="F60" s="11"/>
      <c r="G60" s="10">
        <f>(E60/4005)^2</f>
        <v>1.2522794592687971</v>
      </c>
      <c r="I60">
        <f>30*0.014</f>
        <v>0.42</v>
      </c>
      <c r="J60" s="11">
        <f>I60*G60</f>
        <v>0.52595737289289479</v>
      </c>
    </row>
    <row r="61" spans="1:10" ht="15.75" thickBot="1" x14ac:dyDescent="0.3">
      <c r="A61">
        <v>15</v>
      </c>
      <c r="B61" t="s">
        <v>20</v>
      </c>
      <c r="C61">
        <v>5500</v>
      </c>
      <c r="D61">
        <v>20</v>
      </c>
      <c r="E61" s="14">
        <f t="shared" si="7"/>
        <v>4481.8069830881814</v>
      </c>
      <c r="G61" s="10">
        <f>(E61/4005)^2</f>
        <v>1.2522794592687971</v>
      </c>
      <c r="H61">
        <v>2.2000000000000002</v>
      </c>
      <c r="J61">
        <f>H61*D61/100</f>
        <v>0.44</v>
      </c>
    </row>
    <row r="62" spans="1:10" ht="15.75" thickBot="1" x14ac:dyDescent="0.3">
      <c r="G62" s="10"/>
      <c r="J62" s="17">
        <f>SUM(J57:J61)</f>
        <v>2.5259147457857898</v>
      </c>
    </row>
    <row r="63" spans="1:10" ht="15.75" thickBot="1" x14ac:dyDescent="0.3">
      <c r="G63" s="18" t="s">
        <v>26</v>
      </c>
      <c r="H63" s="19"/>
      <c r="I63" s="20"/>
      <c r="J63" s="16">
        <f>J62+J53</f>
        <v>8.9628021380603542</v>
      </c>
    </row>
  </sheetData>
  <mergeCells count="2">
    <mergeCell ref="A1:J1"/>
    <mergeCell ref="G63:I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2014-06-04T15:27:22Z</dcterms:created>
  <dcterms:modified xsi:type="dcterms:W3CDTF">2014-06-04T19:08:13Z</dcterms:modified>
</cp:coreProperties>
</file>