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60" windowWidth="15270" windowHeight="8160" activeTab="2"/>
  </bookViews>
  <sheets>
    <sheet name="Sheet1" sheetId="1" r:id="rId1"/>
    <sheet name="Static Components" sheetId="2" r:id="rId2"/>
    <sheet name="Static Summary" sheetId="3" r:id="rId3"/>
  </sheets>
  <calcPr calcId="145621"/>
</workbook>
</file>

<file path=xl/calcChain.xml><?xml version="1.0" encoding="utf-8"?>
<calcChain xmlns="http://schemas.openxmlformats.org/spreadsheetml/2006/main">
  <c r="G4" i="2" l="1"/>
  <c r="F51" i="2"/>
  <c r="G51" i="2" s="1"/>
  <c r="F35" i="2"/>
  <c r="F11" i="2"/>
  <c r="G11" i="2" s="1"/>
  <c r="G20" i="2" s="1"/>
  <c r="B2" i="3" s="1"/>
  <c r="D3" i="2"/>
  <c r="D4" i="2" s="1"/>
  <c r="H4" i="2" s="1"/>
  <c r="B13" i="3"/>
  <c r="D43" i="2" s="1"/>
  <c r="C6" i="3"/>
  <c r="C8" i="3"/>
  <c r="C9" i="3"/>
  <c r="A7" i="3"/>
  <c r="H69" i="2"/>
  <c r="H68" i="2"/>
  <c r="G69" i="2"/>
  <c r="G68" i="2"/>
  <c r="G70" i="2" s="1"/>
  <c r="B7" i="3" s="1"/>
  <c r="C7" i="3" s="1"/>
  <c r="A5" i="3"/>
  <c r="A4" i="3"/>
  <c r="A3" i="3"/>
  <c r="A2" i="3"/>
  <c r="H64" i="2"/>
  <c r="H3" i="2"/>
  <c r="G59" i="2"/>
  <c r="G64" i="2"/>
  <c r="G63" i="2"/>
  <c r="G62" i="2"/>
  <c r="G61" i="2"/>
  <c r="G60" i="2"/>
  <c r="G53" i="2"/>
  <c r="G52" i="2"/>
  <c r="G50" i="2"/>
  <c r="G49" i="2"/>
  <c r="G48" i="2"/>
  <c r="G47" i="2"/>
  <c r="G46" i="2"/>
  <c r="G45" i="2"/>
  <c r="G44" i="2"/>
  <c r="G37" i="2"/>
  <c r="G35" i="2"/>
  <c r="G36" i="2"/>
  <c r="G34" i="2"/>
  <c r="G33" i="2"/>
  <c r="G32" i="2"/>
  <c r="G31" i="2"/>
  <c r="G30" i="2"/>
  <c r="G29" i="2"/>
  <c r="G28" i="2"/>
  <c r="G27" i="2"/>
  <c r="G26" i="2"/>
  <c r="G5" i="2"/>
  <c r="G6" i="2"/>
  <c r="G7" i="2"/>
  <c r="G8" i="2"/>
  <c r="G9" i="2"/>
  <c r="G10" i="2"/>
  <c r="G12" i="2"/>
  <c r="G13" i="2"/>
  <c r="G14" i="2"/>
  <c r="G15" i="2"/>
  <c r="G16" i="2"/>
  <c r="G17" i="2"/>
  <c r="G18" i="2"/>
  <c r="G19" i="2"/>
  <c r="D44" i="2" l="1"/>
  <c r="H43" i="2"/>
  <c r="G54" i="2"/>
  <c r="B4" i="3" s="1"/>
  <c r="D25" i="2"/>
  <c r="D47" i="2"/>
  <c r="D48" i="2" s="1"/>
  <c r="D49" i="2" s="1"/>
  <c r="D50" i="2" s="1"/>
  <c r="D51" i="2" s="1"/>
  <c r="D52" i="2" s="1"/>
  <c r="D53" i="2" s="1"/>
  <c r="D5" i="2"/>
  <c r="G65" i="2"/>
  <c r="B5" i="3" s="1"/>
  <c r="C5" i="3" s="1"/>
  <c r="G38" i="2"/>
  <c r="B3" i="3" s="1"/>
  <c r="C3" i="3" s="1"/>
  <c r="J32" i="1"/>
  <c r="J31" i="1"/>
  <c r="I32" i="1"/>
  <c r="I33" i="1"/>
  <c r="J33" i="1" s="1"/>
  <c r="I34" i="1"/>
  <c r="J34" i="1" s="1"/>
  <c r="I35" i="1"/>
  <c r="J35" i="1" s="1"/>
  <c r="I31" i="1"/>
  <c r="B52" i="1"/>
  <c r="D4" i="1"/>
  <c r="E4" i="1" s="1"/>
  <c r="F4" i="1" s="1"/>
  <c r="D5" i="1"/>
  <c r="E5" i="1" s="1"/>
  <c r="F5" i="1" s="1"/>
  <c r="D6" i="1"/>
  <c r="E6" i="1" s="1"/>
  <c r="F6" i="1" s="1"/>
  <c r="D7" i="1"/>
  <c r="E7" i="1" s="1"/>
  <c r="F7" i="1" s="1"/>
  <c r="D8" i="1"/>
  <c r="E8" i="1" s="1"/>
  <c r="F8" i="1" s="1"/>
  <c r="D9" i="1"/>
  <c r="E9" i="1" s="1"/>
  <c r="F9" i="1" s="1"/>
  <c r="D10" i="1"/>
  <c r="E10" i="1" s="1"/>
  <c r="F10" i="1" s="1"/>
  <c r="D11" i="1"/>
  <c r="E11" i="1" s="1"/>
  <c r="F11" i="1" s="1"/>
  <c r="D12" i="1"/>
  <c r="E12" i="1" s="1"/>
  <c r="F12" i="1" s="1"/>
  <c r="D13" i="1"/>
  <c r="E13" i="1" s="1"/>
  <c r="F13" i="1" s="1"/>
  <c r="D14" i="1"/>
  <c r="E14" i="1" s="1"/>
  <c r="F14" i="1" s="1"/>
  <c r="D15" i="1"/>
  <c r="E15" i="1" s="1"/>
  <c r="F15" i="1" s="1"/>
  <c r="D16" i="1"/>
  <c r="E16" i="1" s="1"/>
  <c r="F16" i="1" s="1"/>
  <c r="D17" i="1"/>
  <c r="E17" i="1" s="1"/>
  <c r="F17" i="1" s="1"/>
  <c r="D18" i="1"/>
  <c r="E18" i="1" s="1"/>
  <c r="F18" i="1" s="1"/>
  <c r="D19" i="1"/>
  <c r="E19" i="1" s="1"/>
  <c r="F19" i="1" s="1"/>
  <c r="D20" i="1"/>
  <c r="E20" i="1" s="1"/>
  <c r="F20" i="1" s="1"/>
  <c r="D21" i="1"/>
  <c r="E21" i="1" s="1"/>
  <c r="F21" i="1" s="1"/>
  <c r="D22" i="1"/>
  <c r="E22" i="1" s="1"/>
  <c r="F22" i="1" s="1"/>
  <c r="D23" i="1"/>
  <c r="E23" i="1" s="1"/>
  <c r="F23" i="1" s="1"/>
  <c r="D24" i="1"/>
  <c r="E24" i="1" s="1"/>
  <c r="F24" i="1" s="1"/>
  <c r="D25" i="1"/>
  <c r="E25" i="1" s="1"/>
  <c r="F25" i="1" s="1"/>
  <c r="D26" i="1"/>
  <c r="E26" i="1" s="1"/>
  <c r="F26" i="1" s="1"/>
  <c r="D27" i="1"/>
  <c r="E27" i="1" s="1"/>
  <c r="F27" i="1" s="1"/>
  <c r="D28" i="1"/>
  <c r="E28" i="1" s="1"/>
  <c r="F28" i="1" s="1"/>
  <c r="D29" i="1"/>
  <c r="E29" i="1" s="1"/>
  <c r="F29" i="1" s="1"/>
  <c r="D30" i="1"/>
  <c r="E30" i="1" s="1"/>
  <c r="F30" i="1" s="1"/>
  <c r="D31" i="1"/>
  <c r="E31" i="1" s="1"/>
  <c r="F31" i="1" s="1"/>
  <c r="D32" i="1"/>
  <c r="E32" i="1" s="1"/>
  <c r="F32" i="1" s="1"/>
  <c r="D33" i="1"/>
  <c r="E33" i="1" s="1"/>
  <c r="F33" i="1" s="1"/>
  <c r="D34" i="1"/>
  <c r="E34" i="1" s="1"/>
  <c r="F34" i="1" s="1"/>
  <c r="D35" i="1"/>
  <c r="E35" i="1" s="1"/>
  <c r="F35" i="1" s="1"/>
  <c r="D36" i="1"/>
  <c r="E36" i="1" s="1"/>
  <c r="F36" i="1" s="1"/>
  <c r="D37" i="1"/>
  <c r="E37" i="1" s="1"/>
  <c r="F37" i="1" s="1"/>
  <c r="D38" i="1"/>
  <c r="E38" i="1" s="1"/>
  <c r="F38" i="1" s="1"/>
  <c r="D3" i="1"/>
  <c r="E3" i="1" s="1"/>
  <c r="F3" i="1" s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" i="1"/>
  <c r="D26" i="2" l="1"/>
  <c r="H26" i="2" s="1"/>
  <c r="H25" i="2"/>
  <c r="D6" i="2"/>
  <c r="H5" i="2"/>
  <c r="D27" i="2"/>
  <c r="H44" i="2"/>
  <c r="D45" i="2"/>
  <c r="H45" i="2" s="1"/>
  <c r="H27" i="2"/>
  <c r="D28" i="2"/>
  <c r="C2" i="3"/>
  <c r="C4" i="3"/>
  <c r="H38" i="1"/>
  <c r="H37" i="1"/>
  <c r="H36" i="1"/>
  <c r="H6" i="2" l="1"/>
  <c r="D7" i="2"/>
  <c r="C10" i="3"/>
  <c r="D29" i="2"/>
  <c r="H28" i="2"/>
  <c r="H7" i="2" l="1"/>
  <c r="D8" i="2"/>
  <c r="H29" i="2"/>
  <c r="D9" i="2" l="1"/>
  <c r="H8" i="2"/>
  <c r="D31" i="2"/>
  <c r="H30" i="2"/>
  <c r="H9" i="2" l="1"/>
  <c r="D10" i="2"/>
  <c r="H46" i="2"/>
  <c r="H31" i="2"/>
  <c r="D32" i="2"/>
  <c r="D11" i="2" l="1"/>
  <c r="H10" i="2"/>
  <c r="H47" i="2"/>
  <c r="H32" i="2"/>
  <c r="D33" i="2"/>
  <c r="H11" i="2" l="1"/>
  <c r="D12" i="2"/>
  <c r="H48" i="2"/>
  <c r="H33" i="2"/>
  <c r="D34" i="2"/>
  <c r="D13" i="2" l="1"/>
  <c r="H12" i="2"/>
  <c r="H49" i="2"/>
  <c r="D35" i="2"/>
  <c r="H34" i="2"/>
  <c r="D14" i="2" l="1"/>
  <c r="H13" i="2"/>
  <c r="H50" i="2"/>
  <c r="H35" i="2"/>
  <c r="D36" i="2"/>
  <c r="D37" i="2" s="1"/>
  <c r="H14" i="2" l="1"/>
  <c r="D15" i="2"/>
  <c r="H51" i="2"/>
  <c r="H36" i="2"/>
  <c r="H37" i="2"/>
  <c r="H15" i="2" l="1"/>
  <c r="D16" i="2"/>
  <c r="H53" i="2"/>
  <c r="H52" i="2"/>
  <c r="D17" i="2" l="1"/>
  <c r="H16" i="2"/>
  <c r="H17" i="2" l="1"/>
  <c r="D18" i="2"/>
  <c r="H18" i="2" l="1"/>
  <c r="D19" i="2"/>
  <c r="D59" i="2" l="1"/>
  <c r="H19" i="2"/>
  <c r="D60" i="2" l="1"/>
  <c r="H59" i="2"/>
  <c r="D61" i="2" l="1"/>
  <c r="H60" i="2"/>
  <c r="D62" i="2" l="1"/>
  <c r="H61" i="2"/>
  <c r="D63" i="2" l="1"/>
  <c r="H63" i="2" s="1"/>
  <c r="H62" i="2"/>
</calcChain>
</file>

<file path=xl/sharedStrings.xml><?xml version="1.0" encoding="utf-8"?>
<sst xmlns="http://schemas.openxmlformats.org/spreadsheetml/2006/main" count="134" uniqueCount="64">
  <si>
    <t>cfm</t>
  </si>
  <si>
    <t>fpm</t>
  </si>
  <si>
    <t>Size</t>
  </si>
  <si>
    <t>Selected</t>
  </si>
  <si>
    <t>Velocity</t>
  </si>
  <si>
    <t>Sq Inches</t>
  </si>
  <si>
    <t>v</t>
  </si>
  <si>
    <t>vp</t>
  </si>
  <si>
    <t>sp</t>
  </si>
  <si>
    <t>VP</t>
  </si>
  <si>
    <t>SP/100 ft</t>
  </si>
  <si>
    <t>SP/100ft</t>
  </si>
  <si>
    <t>South Leg 12,000 cfm</t>
  </si>
  <si>
    <t>Description</t>
  </si>
  <si>
    <t>Avani Arm</t>
  </si>
  <si>
    <t>Length</t>
  </si>
  <si>
    <t>SP</t>
  </si>
  <si>
    <t>Drop</t>
  </si>
  <si>
    <t>Main</t>
  </si>
  <si>
    <t>90 &amp; Main</t>
  </si>
  <si>
    <t>North Leg 11,200 cfm</t>
  </si>
  <si>
    <t>Twin Branch, North Leg 1,600 cfm</t>
  </si>
  <si>
    <t>Tee to Filter</t>
  </si>
  <si>
    <t>W</t>
  </si>
  <si>
    <t>D</t>
  </si>
  <si>
    <t>Tap to Filter</t>
  </si>
  <si>
    <t>Summary</t>
  </si>
  <si>
    <t>SP Loss</t>
  </si>
  <si>
    <t>Filter</t>
  </si>
  <si>
    <t>Filter to Fan</t>
  </si>
  <si>
    <t>Connection</t>
  </si>
  <si>
    <t>Arm CFM</t>
  </si>
  <si>
    <t>Sound Attenuator</t>
  </si>
  <si>
    <t>Discharge Air Duct</t>
  </si>
  <si>
    <t>Total SP</t>
  </si>
  <si>
    <r>
      <t xml:space="preserve">The </t>
    </r>
    <r>
      <rPr>
        <b/>
        <sz val="10"/>
        <color theme="1"/>
        <rFont val="Arial"/>
        <family val="2"/>
      </rPr>
      <t>ACGIH</t>
    </r>
    <r>
      <rPr>
        <sz val="10"/>
        <color theme="1"/>
        <rFont val="Arial"/>
        <family val="2"/>
      </rPr>
      <t xml:space="preserve"> Manual defines Capture Velocity as the minimum hood-induced air velocity necessary to capture and convey a contaminant. It offers the following table:</t>
    </r>
  </si>
  <si>
    <t>Condition of Dispersion Containment</t>
  </si>
  <si>
    <t>Example</t>
  </si>
  <si>
    <t>Capture Velocity, fpm</t>
  </si>
  <si>
    <t>Released with practically no velocity into quiet air.</t>
  </si>
  <si>
    <t>Evaporation tanks,degreasing</t>
  </si>
  <si>
    <t>50-100</t>
  </si>
  <si>
    <t>Released at low velocity into moderately still air.</t>
  </si>
  <si>
    <t>Spray booths, container filling, welding, plating, pickling</t>
  </si>
  <si>
    <t>100-200</t>
  </si>
  <si>
    <t>Active generation into zone of rapid air motion.</t>
  </si>
  <si>
    <t>Spray painting in shallow booth, barrel filling, conveyor loading</t>
  </si>
  <si>
    <t>200-500</t>
  </si>
  <si>
    <t>Released at high initial velocity into zone of very rapid air motion.</t>
  </si>
  <si>
    <t>Grinding, abrasive blasting,tumbling.</t>
  </si>
  <si>
    <t>500-2000</t>
  </si>
  <si>
    <t>The formula used for converting this capture velocity to required cfm is:</t>
  </si>
  <si>
    <r>
      <t>Q = V(5X2 + A)</t>
    </r>
    <r>
      <rPr>
        <sz val="10"/>
        <color theme="1"/>
        <rFont val="Arial"/>
        <family val="2"/>
      </rPr>
      <t xml:space="preserve"> where.</t>
    </r>
  </si>
  <si>
    <r>
      <t>Q=</t>
    </r>
    <r>
      <rPr>
        <sz val="10"/>
        <color theme="1"/>
        <rFont val="Arial"/>
        <family val="2"/>
      </rPr>
      <t xml:space="preserve"> Required Exhaust Air Flow, cfm.</t>
    </r>
  </si>
  <si>
    <r>
      <t>X=</t>
    </r>
    <r>
      <rPr>
        <sz val="10"/>
        <color theme="1"/>
        <rFont val="Arial"/>
        <family val="2"/>
      </rPr>
      <t xml:space="preserve"> Distance From Hood Face To Point Of Contaminant Release, Feet.</t>
    </r>
  </si>
  <si>
    <r>
      <t>A=</t>
    </r>
    <r>
      <rPr>
        <sz val="10"/>
        <color theme="1"/>
        <rFont val="Arial"/>
        <family val="2"/>
      </rPr>
      <t xml:space="preserve"> Hood Face Area, Sq. Ft.</t>
    </r>
  </si>
  <si>
    <r>
      <t>V=</t>
    </r>
    <r>
      <rPr>
        <sz val="10"/>
        <color theme="1"/>
        <rFont val="Arial"/>
        <family val="2"/>
      </rPr>
      <t xml:space="preserve"> Capture Velocity, fpm, T Distance X.</t>
    </r>
  </si>
  <si>
    <t>Using this formula for various hose sizes, we come up with the following cfm requirements for cone shaped hoods. (Assuming a face velocity of 1500 fpm and a distance of 9-12 inches from the source.</t>
  </si>
  <si>
    <t>• 4" Hose-350-425 cfm</t>
  </si>
  <si>
    <t>• 5" Hose-475-550 cfm</t>
  </si>
  <si>
    <t>• 6" Hose-625-675 cfm</t>
  </si>
  <si>
    <t>• 8" Hose-800-950 cfm</t>
  </si>
  <si>
    <t>• 10" Hose-1100-1250 cfm</t>
  </si>
  <si>
    <t>NOTE: These are suggested airflows for welding fumes only. Applications such as dust or grinding collection require higher airflow and capture velocities.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</si>
</sst>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00_);_(* \(#,##0.000\);_(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43" fontId="0" fillId="0" borderId="0" xfId="1" applyFont="1"/>
    <xf numFmtId="164" fontId="0" fillId="0" borderId="0" xfId="1" applyNumberFormat="1" applyFont="1"/>
    <xf numFmtId="165" fontId="0" fillId="0" borderId="0" xfId="1" applyNumberFormat="1" applyFont="1"/>
    <xf numFmtId="165" fontId="0" fillId="2" borderId="0" xfId="1" applyNumberFormat="1" applyFont="1" applyFill="1"/>
    <xf numFmtId="0" fontId="0" fillId="0" borderId="1" xfId="0" applyBorder="1"/>
    <xf numFmtId="43" fontId="0" fillId="0" borderId="1" xfId="1" applyFont="1" applyBorder="1"/>
    <xf numFmtId="164" fontId="0" fillId="0" borderId="1" xfId="1" applyNumberFormat="1" applyFont="1" applyBorder="1"/>
    <xf numFmtId="165" fontId="0" fillId="0" borderId="1" xfId="1" applyNumberFormat="1" applyFont="1" applyBorder="1"/>
    <xf numFmtId="165" fontId="0" fillId="2" borderId="1" xfId="1" applyNumberFormat="1" applyFont="1" applyFill="1" applyBorder="1"/>
    <xf numFmtId="0" fontId="0" fillId="2" borderId="0" xfId="0" applyFill="1"/>
    <xf numFmtId="1" fontId="0" fillId="0" borderId="0" xfId="0" applyNumberFormat="1"/>
    <xf numFmtId="164" fontId="0" fillId="0" borderId="0" xfId="1" applyNumberFormat="1" applyFont="1" applyFill="1" applyBorder="1"/>
    <xf numFmtId="164" fontId="0" fillId="0" borderId="0" xfId="1" applyNumberFormat="1" applyFont="1" applyBorder="1"/>
    <xf numFmtId="164" fontId="0" fillId="0" borderId="0" xfId="0" applyNumberFormat="1"/>
    <xf numFmtId="164" fontId="0" fillId="0" borderId="1" xfId="0" applyNumberFormat="1" applyBorder="1"/>
    <xf numFmtId="0" fontId="2" fillId="0" borderId="0" xfId="0" applyFont="1"/>
    <xf numFmtId="0" fontId="5" fillId="0" borderId="2" xfId="0" applyFont="1" applyBorder="1" applyAlignment="1">
      <alignment horizontal="center" wrapText="1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center" wrapText="1"/>
    </xf>
    <xf numFmtId="0" fontId="3" fillId="0" borderId="0" xfId="0" applyFont="1"/>
    <xf numFmtId="0" fontId="2" fillId="2" borderId="0" xfId="0" applyFont="1" applyFill="1"/>
    <xf numFmtId="0" fontId="2" fillId="0" borderId="0" xfId="0" applyFont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workbookViewId="0">
      <selection activeCell="A3" sqref="A3"/>
    </sheetView>
  </sheetViews>
  <sheetFormatPr defaultRowHeight="15" x14ac:dyDescent="0.25"/>
  <cols>
    <col min="5" max="5" width="9.5703125" style="3" bestFit="1" customWidth="1"/>
    <col min="6" max="6" width="9.140625" style="2"/>
    <col min="9" max="9" width="9.5703125" style="3" bestFit="1" customWidth="1"/>
  </cols>
  <sheetData>
    <row r="1" spans="1:11" x14ac:dyDescent="0.25">
      <c r="A1">
        <v>3000</v>
      </c>
      <c r="B1" t="s">
        <v>1</v>
      </c>
    </row>
    <row r="2" spans="1:11" x14ac:dyDescent="0.25">
      <c r="A2" t="s">
        <v>0</v>
      </c>
      <c r="B2" t="s">
        <v>2</v>
      </c>
      <c r="C2" t="s">
        <v>3</v>
      </c>
      <c r="D2" t="s">
        <v>5</v>
      </c>
      <c r="E2" s="3" t="s">
        <v>4</v>
      </c>
      <c r="F2" s="2" t="s">
        <v>9</v>
      </c>
      <c r="G2" t="s">
        <v>11</v>
      </c>
      <c r="H2">
        <v>34</v>
      </c>
      <c r="I2" s="3" t="s">
        <v>4</v>
      </c>
      <c r="J2" t="s">
        <v>9</v>
      </c>
      <c r="K2" t="s">
        <v>11</v>
      </c>
    </row>
    <row r="3" spans="1:11" x14ac:dyDescent="0.25">
      <c r="A3">
        <v>800</v>
      </c>
      <c r="B3" s="1">
        <f>2*SQRT(((A3/A$1)*144)/3.14159)</f>
        <v>6.9923129088669533</v>
      </c>
      <c r="C3" s="10">
        <v>6</v>
      </c>
      <c r="D3">
        <f>(3.14159*((C3/2)^2))</f>
        <v>28.27431</v>
      </c>
      <c r="E3" s="3">
        <f>A3/(D3/144)</f>
        <v>4074.3699846256195</v>
      </c>
      <c r="F3" s="2">
        <f>(E3/4005)^2</f>
        <v>1.0349417018750386</v>
      </c>
      <c r="G3">
        <v>4.5</v>
      </c>
    </row>
    <row r="4" spans="1:11" x14ac:dyDescent="0.25">
      <c r="A4">
        <v>1600</v>
      </c>
      <c r="B4" s="1">
        <f t="shared" ref="B4:B38" si="0">2*SQRT(((A4/A$1)*144)/3.14159)</f>
        <v>9.8886237480761139</v>
      </c>
      <c r="C4" s="10">
        <v>10</v>
      </c>
      <c r="D4">
        <f t="shared" ref="D4:D38" si="1">(3.14159*((C4/2)^2))</f>
        <v>78.539749999999998</v>
      </c>
      <c r="E4" s="3">
        <f t="shared" ref="E4:E38" si="2">A4/(D4/144)</f>
        <v>2933.546388930446</v>
      </c>
      <c r="F4" s="2">
        <f t="shared" ref="F4:F38" si="3">(E4/4005)^2</f>
        <v>0.53651377825202018</v>
      </c>
      <c r="G4">
        <v>1.25</v>
      </c>
    </row>
    <row r="5" spans="1:11" x14ac:dyDescent="0.25">
      <c r="A5">
        <v>2400</v>
      </c>
      <c r="B5" s="1">
        <f t="shared" si="0"/>
        <v>12.111041220577293</v>
      </c>
      <c r="C5" s="10">
        <v>12</v>
      </c>
      <c r="D5">
        <f t="shared" si="1"/>
        <v>113.09724</v>
      </c>
      <c r="E5" s="3">
        <f t="shared" si="2"/>
        <v>3055.7774884692149</v>
      </c>
      <c r="F5" s="2">
        <f t="shared" si="3"/>
        <v>0.58215470730470942</v>
      </c>
      <c r="G5">
        <v>1.1000000000000001</v>
      </c>
    </row>
    <row r="6" spans="1:11" x14ac:dyDescent="0.25">
      <c r="A6">
        <v>3200</v>
      </c>
      <c r="B6" s="1">
        <f t="shared" si="0"/>
        <v>13.984625817733907</v>
      </c>
      <c r="C6" s="10">
        <v>14</v>
      </c>
      <c r="D6">
        <f t="shared" si="1"/>
        <v>153.93790999999999</v>
      </c>
      <c r="E6" s="3">
        <f t="shared" si="2"/>
        <v>2993.4146825820881</v>
      </c>
      <c r="F6" s="2">
        <f t="shared" si="3"/>
        <v>0.55863575411497313</v>
      </c>
      <c r="G6">
        <v>1</v>
      </c>
    </row>
    <row r="7" spans="1:11" x14ac:dyDescent="0.25">
      <c r="A7">
        <v>4000</v>
      </c>
      <c r="B7" s="1">
        <f t="shared" si="0"/>
        <v>15.635286984175799</v>
      </c>
      <c r="C7" s="10">
        <v>16</v>
      </c>
      <c r="D7">
        <f t="shared" si="1"/>
        <v>201.06175999999999</v>
      </c>
      <c r="E7" s="3">
        <f t="shared" si="2"/>
        <v>2864.7913954398891</v>
      </c>
      <c r="F7" s="2">
        <f t="shared" si="3"/>
        <v>0.51165941071702992</v>
      </c>
      <c r="G7">
        <v>0.69</v>
      </c>
    </row>
    <row r="8" spans="1:11" x14ac:dyDescent="0.25">
      <c r="A8">
        <v>4800</v>
      </c>
      <c r="B8" s="1">
        <f t="shared" si="0"/>
        <v>17.127598748600011</v>
      </c>
      <c r="C8" s="10">
        <v>16</v>
      </c>
      <c r="D8">
        <f t="shared" si="1"/>
        <v>201.06175999999999</v>
      </c>
      <c r="E8" s="3">
        <f t="shared" si="2"/>
        <v>3437.7496745278668</v>
      </c>
      <c r="F8" s="2">
        <f t="shared" si="3"/>
        <v>0.736789551432523</v>
      </c>
      <c r="G8">
        <v>0.98</v>
      </c>
    </row>
    <row r="9" spans="1:11" x14ac:dyDescent="0.25">
      <c r="A9">
        <v>5600</v>
      </c>
      <c r="B9" s="1">
        <f t="shared" si="0"/>
        <v>18.499921046008602</v>
      </c>
      <c r="C9" s="10">
        <v>16</v>
      </c>
      <c r="D9">
        <f t="shared" si="1"/>
        <v>201.06175999999999</v>
      </c>
      <c r="E9" s="3">
        <f t="shared" si="2"/>
        <v>4010.7079536158444</v>
      </c>
      <c r="F9" s="2">
        <f t="shared" si="3"/>
        <v>1.0028524450053784</v>
      </c>
      <c r="G9">
        <v>1.3</v>
      </c>
    </row>
    <row r="10" spans="1:11" x14ac:dyDescent="0.25">
      <c r="A10">
        <v>6400</v>
      </c>
      <c r="B10" s="1">
        <f t="shared" si="0"/>
        <v>19.777247496152228</v>
      </c>
      <c r="C10" s="10">
        <v>18</v>
      </c>
      <c r="D10">
        <f t="shared" si="1"/>
        <v>254.46878999999998</v>
      </c>
      <c r="E10" s="3">
        <f t="shared" si="2"/>
        <v>3621.6622085561062</v>
      </c>
      <c r="F10" s="2">
        <f t="shared" si="3"/>
        <v>0.81773171506175912</v>
      </c>
      <c r="G10">
        <v>0.95</v>
      </c>
    </row>
    <row r="11" spans="1:11" x14ac:dyDescent="0.25">
      <c r="A11">
        <v>7200</v>
      </c>
      <c r="B11" s="1">
        <f t="shared" si="0"/>
        <v>20.97693872660086</v>
      </c>
      <c r="C11" s="10">
        <v>20</v>
      </c>
      <c r="D11">
        <f t="shared" si="1"/>
        <v>314.15899999999999</v>
      </c>
      <c r="E11" s="3">
        <f t="shared" si="2"/>
        <v>3300.2396875467516</v>
      </c>
      <c r="F11" s="2">
        <f t="shared" si="3"/>
        <v>0.6790252506002129</v>
      </c>
      <c r="G11">
        <v>0.68</v>
      </c>
    </row>
    <row r="12" spans="1:11" x14ac:dyDescent="0.25">
      <c r="A12">
        <v>8000</v>
      </c>
      <c r="B12" s="1">
        <f t="shared" si="0"/>
        <v>22.111634904616945</v>
      </c>
      <c r="C12" s="10">
        <v>22</v>
      </c>
      <c r="D12">
        <f t="shared" si="1"/>
        <v>380.13238999999999</v>
      </c>
      <c r="E12" s="3">
        <f t="shared" si="2"/>
        <v>3030.5231290603783</v>
      </c>
      <c r="F12" s="2">
        <f t="shared" si="3"/>
        <v>0.57257207739825267</v>
      </c>
      <c r="G12">
        <v>0.52</v>
      </c>
    </row>
    <row r="13" spans="1:11" x14ac:dyDescent="0.25">
      <c r="A13">
        <v>8800</v>
      </c>
      <c r="B13" s="1">
        <f t="shared" si="0"/>
        <v>23.190878335470217</v>
      </c>
      <c r="C13" s="10">
        <v>22</v>
      </c>
      <c r="D13">
        <f t="shared" si="1"/>
        <v>380.13238999999999</v>
      </c>
      <c r="E13" s="3">
        <f t="shared" si="2"/>
        <v>3333.5754419664158</v>
      </c>
      <c r="F13" s="2">
        <f t="shared" si="3"/>
        <v>0.6928122136518855</v>
      </c>
      <c r="G13">
        <v>0.64</v>
      </c>
      <c r="H13" s="3"/>
    </row>
    <row r="14" spans="1:11" x14ac:dyDescent="0.25">
      <c r="A14">
        <v>9600</v>
      </c>
      <c r="B14" s="1">
        <f t="shared" si="0"/>
        <v>24.222082441154587</v>
      </c>
      <c r="C14" s="10">
        <v>24</v>
      </c>
      <c r="D14">
        <f t="shared" si="1"/>
        <v>452.38896</v>
      </c>
      <c r="E14" s="3">
        <f t="shared" si="2"/>
        <v>3055.7774884692149</v>
      </c>
      <c r="F14" s="2">
        <f t="shared" si="3"/>
        <v>0.58215470730470942</v>
      </c>
      <c r="G14">
        <v>0.47</v>
      </c>
      <c r="H14" s="3"/>
    </row>
    <row r="15" spans="1:11" x14ac:dyDescent="0.25">
      <c r="A15">
        <v>10400</v>
      </c>
      <c r="B15" s="1">
        <f t="shared" si="0"/>
        <v>25.211142727008564</v>
      </c>
      <c r="C15" s="10">
        <v>24</v>
      </c>
      <c r="D15">
        <f t="shared" si="1"/>
        <v>452.38896</v>
      </c>
      <c r="E15" s="3">
        <f t="shared" si="2"/>
        <v>3310.4256125083161</v>
      </c>
      <c r="F15" s="2">
        <f t="shared" si="3"/>
        <v>0.68322323287844378</v>
      </c>
      <c r="G15">
        <v>0.55000000000000004</v>
      </c>
      <c r="H15" s="3"/>
    </row>
    <row r="16" spans="1:11" x14ac:dyDescent="0.25">
      <c r="A16">
        <v>11200</v>
      </c>
      <c r="B16" s="1">
        <f t="shared" si="0"/>
        <v>26.162839246096823</v>
      </c>
      <c r="C16" s="10">
        <v>24</v>
      </c>
      <c r="D16">
        <f t="shared" si="1"/>
        <v>452.38896</v>
      </c>
      <c r="E16" s="3">
        <f t="shared" si="2"/>
        <v>3565.0737365474174</v>
      </c>
      <c r="F16" s="2">
        <f t="shared" si="3"/>
        <v>0.7923772404980769</v>
      </c>
      <c r="G16">
        <v>0.65</v>
      </c>
      <c r="H16" s="3"/>
    </row>
    <row r="17" spans="1:11" x14ac:dyDescent="0.25">
      <c r="A17">
        <v>12000</v>
      </c>
      <c r="B17" s="1">
        <f t="shared" si="0"/>
        <v>27.08111144751285</v>
      </c>
      <c r="C17" s="10">
        <v>24</v>
      </c>
      <c r="D17">
        <f t="shared" si="1"/>
        <v>452.38896</v>
      </c>
      <c r="E17" s="3">
        <f t="shared" si="2"/>
        <v>3819.7218605865182</v>
      </c>
      <c r="F17" s="2">
        <f t="shared" si="3"/>
        <v>0.90961673016360833</v>
      </c>
      <c r="G17">
        <v>0.72</v>
      </c>
      <c r="H17" s="3"/>
    </row>
    <row r="18" spans="1:11" x14ac:dyDescent="0.25">
      <c r="A18">
        <v>12800</v>
      </c>
      <c r="B18" s="1">
        <f t="shared" si="0"/>
        <v>27.969251635467813</v>
      </c>
      <c r="C18">
        <v>28</v>
      </c>
      <c r="D18">
        <f t="shared" si="1"/>
        <v>615.75163999999995</v>
      </c>
      <c r="E18" s="3">
        <f t="shared" si="2"/>
        <v>2993.4146825820881</v>
      </c>
      <c r="F18" s="2">
        <f t="shared" si="3"/>
        <v>0.55863575411497313</v>
      </c>
      <c r="H18" s="3"/>
    </row>
    <row r="19" spans="1:11" x14ac:dyDescent="0.25">
      <c r="A19">
        <v>13600</v>
      </c>
      <c r="B19" s="1">
        <f t="shared" si="0"/>
        <v>28.830044690628323</v>
      </c>
      <c r="C19">
        <v>28</v>
      </c>
      <c r="D19">
        <f t="shared" si="1"/>
        <v>615.75163999999995</v>
      </c>
      <c r="E19" s="3">
        <f t="shared" si="2"/>
        <v>3180.5031002434689</v>
      </c>
      <c r="F19" s="2">
        <f t="shared" si="3"/>
        <v>0.63064739429385652</v>
      </c>
      <c r="H19" s="3"/>
    </row>
    <row r="20" spans="1:11" x14ac:dyDescent="0.25">
      <c r="A20">
        <v>14400</v>
      </c>
      <c r="B20" s="1">
        <f t="shared" si="0"/>
        <v>29.665871244228338</v>
      </c>
      <c r="C20">
        <v>30</v>
      </c>
      <c r="D20">
        <f t="shared" si="1"/>
        <v>706.85775000000001</v>
      </c>
      <c r="E20" s="3">
        <f t="shared" si="2"/>
        <v>2933.546388930446</v>
      </c>
      <c r="F20" s="2">
        <f t="shared" si="3"/>
        <v>0.53651377825202018</v>
      </c>
      <c r="H20" s="3"/>
    </row>
    <row r="21" spans="1:11" x14ac:dyDescent="0.25">
      <c r="A21">
        <v>15200</v>
      </c>
      <c r="B21" s="1">
        <f t="shared" si="0"/>
        <v>30.478785351365975</v>
      </c>
      <c r="C21">
        <v>30</v>
      </c>
      <c r="D21">
        <f t="shared" si="1"/>
        <v>706.85775000000001</v>
      </c>
      <c r="E21" s="3">
        <f t="shared" si="2"/>
        <v>3096.5211883154711</v>
      </c>
      <c r="F21" s="2">
        <f t="shared" si="3"/>
        <v>0.59778232700302258</v>
      </c>
      <c r="H21" s="3"/>
    </row>
    <row r="22" spans="1:11" x14ac:dyDescent="0.25">
      <c r="A22">
        <v>16000</v>
      </c>
      <c r="B22" s="1">
        <f t="shared" si="0"/>
        <v>31.270573968351599</v>
      </c>
      <c r="C22">
        <v>32</v>
      </c>
      <c r="D22">
        <f t="shared" si="1"/>
        <v>804.24703999999997</v>
      </c>
      <c r="E22" s="3">
        <f t="shared" si="2"/>
        <v>2864.7913954398891</v>
      </c>
      <c r="F22" s="2">
        <f t="shared" si="3"/>
        <v>0.51165941071702992</v>
      </c>
      <c r="H22" s="3"/>
    </row>
    <row r="23" spans="1:11" x14ac:dyDescent="0.25">
      <c r="A23">
        <v>16800</v>
      </c>
      <c r="B23" s="1">
        <f t="shared" si="0"/>
        <v>32.042803187699668</v>
      </c>
      <c r="C23">
        <v>32</v>
      </c>
      <c r="D23">
        <f t="shared" si="1"/>
        <v>804.24703999999997</v>
      </c>
      <c r="E23" s="3">
        <f t="shared" si="2"/>
        <v>3008.0309652118835</v>
      </c>
      <c r="F23" s="2">
        <f t="shared" si="3"/>
        <v>0.56410450031552539</v>
      </c>
      <c r="H23" s="3"/>
    </row>
    <row r="24" spans="1:11" x14ac:dyDescent="0.25">
      <c r="A24">
        <v>17600</v>
      </c>
      <c r="B24" s="1">
        <f t="shared" si="0"/>
        <v>32.796854665366368</v>
      </c>
      <c r="C24">
        <v>34</v>
      </c>
      <c r="D24">
        <f t="shared" si="1"/>
        <v>907.91950999999995</v>
      </c>
      <c r="E24" s="3">
        <f t="shared" si="2"/>
        <v>2791.4368752798364</v>
      </c>
      <c r="F24" s="2">
        <f t="shared" si="3"/>
        <v>0.48579224961756962</v>
      </c>
      <c r="H24" s="3"/>
    </row>
    <row r="25" spans="1:11" x14ac:dyDescent="0.25">
      <c r="A25">
        <v>18400</v>
      </c>
      <c r="B25" s="1">
        <f t="shared" si="0"/>
        <v>33.533954669210594</v>
      </c>
      <c r="C25">
        <v>34</v>
      </c>
      <c r="D25">
        <f t="shared" si="1"/>
        <v>907.91950999999995</v>
      </c>
      <c r="E25" s="3">
        <f t="shared" si="2"/>
        <v>2918.320369610738</v>
      </c>
      <c r="F25" s="2">
        <f t="shared" si="3"/>
        <v>0.53095888439606276</v>
      </c>
      <c r="H25" s="3"/>
    </row>
    <row r="26" spans="1:11" x14ac:dyDescent="0.25">
      <c r="A26">
        <v>19200</v>
      </c>
      <c r="B26" s="1">
        <f t="shared" si="0"/>
        <v>34.255197497200022</v>
      </c>
      <c r="C26">
        <v>34</v>
      </c>
      <c r="D26">
        <f t="shared" si="1"/>
        <v>907.91950999999995</v>
      </c>
      <c r="E26" s="3">
        <f t="shared" si="2"/>
        <v>3045.2038639416396</v>
      </c>
      <c r="F26" s="2">
        <f t="shared" si="3"/>
        <v>0.57813292516471082</v>
      </c>
      <c r="H26" s="3"/>
    </row>
    <row r="27" spans="1:11" x14ac:dyDescent="0.25">
      <c r="A27">
        <v>20000</v>
      </c>
      <c r="B27" s="1">
        <f t="shared" si="0"/>
        <v>34.961564544334763</v>
      </c>
      <c r="C27">
        <v>36</v>
      </c>
      <c r="D27">
        <f t="shared" si="1"/>
        <v>1017.8751599999999</v>
      </c>
      <c r="E27" s="3">
        <f t="shared" si="2"/>
        <v>2829.423600434458</v>
      </c>
      <c r="F27" s="2">
        <f t="shared" si="3"/>
        <v>0.49910382999374953</v>
      </c>
      <c r="H27" s="3"/>
    </row>
    <row r="28" spans="1:11" x14ac:dyDescent="0.25">
      <c r="A28">
        <v>20800</v>
      </c>
      <c r="B28" s="1">
        <f t="shared" si="0"/>
        <v>35.653939967459323</v>
      </c>
      <c r="C28">
        <v>36</v>
      </c>
      <c r="D28">
        <f t="shared" si="1"/>
        <v>1017.8751599999999</v>
      </c>
      <c r="E28" s="3">
        <f t="shared" si="2"/>
        <v>2942.6005444518364</v>
      </c>
      <c r="F28" s="2">
        <f t="shared" si="3"/>
        <v>0.53983070252123944</v>
      </c>
      <c r="H28" s="3"/>
    </row>
    <row r="29" spans="1:11" x14ac:dyDescent="0.25">
      <c r="A29">
        <v>21600</v>
      </c>
      <c r="B29" s="1">
        <f t="shared" si="0"/>
        <v>36.333123661731875</v>
      </c>
      <c r="C29">
        <v>36</v>
      </c>
      <c r="D29">
        <f t="shared" si="1"/>
        <v>1017.8751599999999</v>
      </c>
      <c r="E29" s="3">
        <f t="shared" si="2"/>
        <v>3055.7774884692149</v>
      </c>
      <c r="F29" s="2">
        <f t="shared" si="3"/>
        <v>0.58215470730470942</v>
      </c>
      <c r="H29" s="3"/>
    </row>
    <row r="30" spans="1:11" x14ac:dyDescent="0.25">
      <c r="A30">
        <v>22400</v>
      </c>
      <c r="B30" s="1">
        <f t="shared" si="0"/>
        <v>36.999842092017204</v>
      </c>
      <c r="C30">
        <v>38</v>
      </c>
      <c r="D30">
        <f t="shared" si="1"/>
        <v>1134.1139900000001</v>
      </c>
      <c r="E30" s="3">
        <f t="shared" si="2"/>
        <v>2844.1585488245323</v>
      </c>
      <c r="F30" s="2">
        <f t="shared" si="3"/>
        <v>0.50431578821427459</v>
      </c>
      <c r="H30" s="3"/>
    </row>
    <row r="31" spans="1:11" x14ac:dyDescent="0.25">
      <c r="A31">
        <v>23200</v>
      </c>
      <c r="B31" s="1">
        <f t="shared" si="0"/>
        <v>37.65475739730261</v>
      </c>
      <c r="C31">
        <v>38</v>
      </c>
      <c r="D31">
        <f t="shared" si="1"/>
        <v>1134.1139900000001</v>
      </c>
      <c r="E31" s="3">
        <f t="shared" si="2"/>
        <v>2945.7356398539796</v>
      </c>
      <c r="F31" s="2">
        <f t="shared" si="3"/>
        <v>0.54098160444924082</v>
      </c>
      <c r="H31" s="4">
        <v>32</v>
      </c>
      <c r="I31" s="3">
        <f>A32/(H31*H$2/144)</f>
        <v>3176.4705882352941</v>
      </c>
      <c r="J31" s="2">
        <f t="shared" ref="J31:J35" si="4">(I31/4005)^2</f>
        <v>0.6290492314023125</v>
      </c>
      <c r="K31">
        <v>0.36</v>
      </c>
    </row>
    <row r="32" spans="1:11" x14ac:dyDescent="0.25">
      <c r="A32">
        <v>24000</v>
      </c>
      <c r="B32" s="1">
        <f t="shared" si="0"/>
        <v>38.298475093209952</v>
      </c>
      <c r="C32">
        <v>38</v>
      </c>
      <c r="D32">
        <f t="shared" si="1"/>
        <v>1134.1139900000001</v>
      </c>
      <c r="E32" s="3">
        <f t="shared" si="2"/>
        <v>3047.3127308834273</v>
      </c>
      <c r="F32" s="2">
        <f t="shared" si="3"/>
        <v>0.57893394055210079</v>
      </c>
      <c r="H32" s="4">
        <v>32</v>
      </c>
      <c r="I32" s="3">
        <f t="shared" ref="I32:I35" si="5">A33/(H32*H$2/144)</f>
        <v>3282.3529411764707</v>
      </c>
      <c r="J32" s="2">
        <f t="shared" si="4"/>
        <v>0.67168479041958029</v>
      </c>
      <c r="K32">
        <v>0.38</v>
      </c>
    </row>
    <row r="33" spans="1:11" x14ac:dyDescent="0.25">
      <c r="A33">
        <v>24800</v>
      </c>
      <c r="B33" s="1">
        <f t="shared" si="0"/>
        <v>38.93155062774575</v>
      </c>
      <c r="C33">
        <v>40</v>
      </c>
      <c r="D33">
        <f t="shared" si="1"/>
        <v>1256.636</v>
      </c>
      <c r="E33" s="3">
        <f t="shared" si="2"/>
        <v>2841.8730642763694</v>
      </c>
      <c r="F33" s="2">
        <f t="shared" si="3"/>
        <v>0.50350560634784303</v>
      </c>
      <c r="H33" s="4">
        <v>34</v>
      </c>
      <c r="I33" s="3">
        <f t="shared" si="5"/>
        <v>3188.9273356401382</v>
      </c>
      <c r="J33" s="2">
        <f t="shared" si="4"/>
        <v>0.63399262482402052</v>
      </c>
      <c r="K33">
        <v>0.32</v>
      </c>
    </row>
    <row r="34" spans="1:11" x14ac:dyDescent="0.25">
      <c r="A34">
        <v>25600</v>
      </c>
      <c r="B34" s="1">
        <f t="shared" si="0"/>
        <v>39.554494992304456</v>
      </c>
      <c r="C34">
        <v>40</v>
      </c>
      <c r="D34">
        <f t="shared" si="1"/>
        <v>1256.636</v>
      </c>
      <c r="E34" s="3">
        <f t="shared" si="2"/>
        <v>2933.546388930446</v>
      </c>
      <c r="F34" s="2">
        <f t="shared" si="3"/>
        <v>0.53651377825202018</v>
      </c>
      <c r="H34" s="4">
        <v>34</v>
      </c>
      <c r="I34" s="3">
        <f t="shared" si="5"/>
        <v>3288.5813148788925</v>
      </c>
      <c r="J34" s="2">
        <f t="shared" si="4"/>
        <v>0.67423629729820145</v>
      </c>
      <c r="K34">
        <v>0.33</v>
      </c>
    </row>
    <row r="35" spans="1:11" x14ac:dyDescent="0.25">
      <c r="A35" s="5">
        <v>26400</v>
      </c>
      <c r="B35" s="6">
        <f t="shared" si="0"/>
        <v>40.167779549182768</v>
      </c>
      <c r="C35" s="5">
        <v>40</v>
      </c>
      <c r="D35" s="5">
        <f t="shared" si="1"/>
        <v>1256.636</v>
      </c>
      <c r="E35" s="8">
        <f t="shared" si="2"/>
        <v>3025.2197135845227</v>
      </c>
      <c r="F35" s="7">
        <f t="shared" si="3"/>
        <v>0.57056982862934569</v>
      </c>
      <c r="G35" s="5"/>
      <c r="H35" s="9">
        <v>34</v>
      </c>
      <c r="I35" s="3">
        <f t="shared" si="5"/>
        <v>3388.2352941176468</v>
      </c>
      <c r="J35" s="2">
        <f t="shared" si="4"/>
        <v>0.71571823661774192</v>
      </c>
      <c r="K35">
        <v>0.35</v>
      </c>
    </row>
    <row r="36" spans="1:11" x14ac:dyDescent="0.25">
      <c r="A36">
        <v>27200</v>
      </c>
      <c r="B36" s="1">
        <f t="shared" si="0"/>
        <v>40.771840205309019</v>
      </c>
      <c r="C36">
        <v>40</v>
      </c>
      <c r="D36">
        <f t="shared" si="1"/>
        <v>1256.636</v>
      </c>
      <c r="E36" s="3">
        <f t="shared" si="2"/>
        <v>3116.8930382385988</v>
      </c>
      <c r="F36" s="2">
        <f t="shared" si="3"/>
        <v>0.60567375747981955</v>
      </c>
      <c r="H36" s="3">
        <f t="shared" ref="H36:H38" si="6">(($B36/2)^2)*3.15159/H$2</f>
        <v>38.522231099538772</v>
      </c>
    </row>
    <row r="37" spans="1:11" x14ac:dyDescent="0.25">
      <c r="A37">
        <v>28000</v>
      </c>
      <c r="B37" s="1">
        <f t="shared" si="0"/>
        <v>41.367081037254252</v>
      </c>
      <c r="C37">
        <v>42</v>
      </c>
      <c r="D37">
        <f t="shared" si="1"/>
        <v>1385.44119</v>
      </c>
      <c r="E37" s="3">
        <f t="shared" si="2"/>
        <v>2910.2642747325858</v>
      </c>
      <c r="F37" s="2">
        <f t="shared" si="3"/>
        <v>0.52803148054848947</v>
      </c>
      <c r="H37" s="3">
        <f t="shared" si="6"/>
        <v>39.655237896584026</v>
      </c>
    </row>
    <row r="38" spans="1:11" x14ac:dyDescent="0.25">
      <c r="A38">
        <v>28800</v>
      </c>
      <c r="B38" s="1">
        <f t="shared" si="0"/>
        <v>41.95387745320172</v>
      </c>
      <c r="C38">
        <v>42</v>
      </c>
      <c r="D38">
        <f t="shared" si="1"/>
        <v>1385.44119</v>
      </c>
      <c r="E38" s="3">
        <f t="shared" si="2"/>
        <v>2993.4146825820881</v>
      </c>
      <c r="F38" s="2">
        <f t="shared" si="3"/>
        <v>0.55863575411497313</v>
      </c>
      <c r="H38" s="3">
        <f t="shared" si="6"/>
        <v>40.788244693629288</v>
      </c>
    </row>
    <row r="51" spans="1:3" x14ac:dyDescent="0.25">
      <c r="A51" t="s">
        <v>6</v>
      </c>
      <c r="B51" t="s">
        <v>7</v>
      </c>
      <c r="C51" t="s">
        <v>8</v>
      </c>
    </row>
    <row r="52" spans="1:3" x14ac:dyDescent="0.25">
      <c r="A52">
        <v>3000</v>
      </c>
      <c r="B52">
        <f>(A52/4005)^2</f>
        <v>0.56109638233107495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workbookViewId="0">
      <selection activeCell="G68" sqref="G68"/>
    </sheetView>
  </sheetViews>
  <sheetFormatPr defaultRowHeight="15" x14ac:dyDescent="0.25"/>
  <cols>
    <col min="3" max="3" width="11.140625" bestFit="1" customWidth="1"/>
    <col min="5" max="5" width="9.140625" style="2"/>
    <col min="7" max="7" width="9.140625" style="2"/>
  </cols>
  <sheetData>
    <row r="1" spans="1:8" x14ac:dyDescent="0.25">
      <c r="A1" t="s">
        <v>12</v>
      </c>
    </row>
    <row r="2" spans="1:8" x14ac:dyDescent="0.25">
      <c r="A2" t="s">
        <v>2</v>
      </c>
      <c r="C2" t="s">
        <v>13</v>
      </c>
      <c r="D2" t="s">
        <v>0</v>
      </c>
      <c r="E2" s="2" t="s">
        <v>10</v>
      </c>
      <c r="F2" t="s">
        <v>15</v>
      </c>
      <c r="G2" s="2" t="s">
        <v>16</v>
      </c>
      <c r="H2" t="s">
        <v>4</v>
      </c>
    </row>
    <row r="3" spans="1:8" x14ac:dyDescent="0.25">
      <c r="A3">
        <v>6</v>
      </c>
      <c r="C3" t="s">
        <v>14</v>
      </c>
      <c r="D3">
        <f>'Static Summary'!B$13</f>
        <v>700</v>
      </c>
      <c r="E3" s="2">
        <v>4</v>
      </c>
      <c r="F3">
        <v>100</v>
      </c>
      <c r="G3" s="2">
        <v>4</v>
      </c>
      <c r="H3" s="11">
        <f>IF(B3="",D3/(3.14159*((A3/24)^2)),D3/(A3*B3/144))</f>
        <v>3565.0737365474174</v>
      </c>
    </row>
    <row r="4" spans="1:8" x14ac:dyDescent="0.25">
      <c r="A4">
        <v>6</v>
      </c>
      <c r="C4" t="s">
        <v>17</v>
      </c>
      <c r="D4">
        <f>D3</f>
        <v>700</v>
      </c>
      <c r="E4" s="2">
        <v>3.4</v>
      </c>
      <c r="F4">
        <v>6</v>
      </c>
      <c r="G4" s="2">
        <f>E4*F4/100</f>
        <v>0.20399999999999999</v>
      </c>
      <c r="H4" s="11">
        <f t="shared" ref="H4:H19" si="0">IF(B4="",D4/(3.14159*((A4/24)^2)),D4/(A4*B4/144))</f>
        <v>3565.0737365474174</v>
      </c>
    </row>
    <row r="5" spans="1:8" x14ac:dyDescent="0.25">
      <c r="A5">
        <v>6</v>
      </c>
      <c r="C5" t="s">
        <v>18</v>
      </c>
      <c r="D5">
        <f>D3</f>
        <v>700</v>
      </c>
      <c r="E5" s="2">
        <v>3.4</v>
      </c>
      <c r="F5">
        <v>6</v>
      </c>
      <c r="G5" s="2">
        <f t="shared" ref="G5:G19" si="1">E5*F5/100</f>
        <v>0.20399999999999999</v>
      </c>
      <c r="H5" s="11">
        <f t="shared" si="0"/>
        <v>3565.0737365474174</v>
      </c>
    </row>
    <row r="6" spans="1:8" x14ac:dyDescent="0.25">
      <c r="A6">
        <v>10</v>
      </c>
      <c r="C6" t="s">
        <v>18</v>
      </c>
      <c r="D6">
        <f>D5+'Static Summary'!B$13</f>
        <v>1400</v>
      </c>
      <c r="E6" s="2">
        <v>1</v>
      </c>
      <c r="F6">
        <v>6</v>
      </c>
      <c r="G6" s="2">
        <f t="shared" si="1"/>
        <v>0.06</v>
      </c>
      <c r="H6" s="11">
        <f t="shared" si="0"/>
        <v>2566.8530903141404</v>
      </c>
    </row>
    <row r="7" spans="1:8" x14ac:dyDescent="0.25">
      <c r="A7">
        <v>12</v>
      </c>
      <c r="C7" t="s">
        <v>18</v>
      </c>
      <c r="D7">
        <f>D6+'Static Summary'!B$13</f>
        <v>2100</v>
      </c>
      <c r="E7" s="2">
        <v>0.85</v>
      </c>
      <c r="F7">
        <v>6</v>
      </c>
      <c r="G7" s="2">
        <f t="shared" si="1"/>
        <v>5.0999999999999997E-2</v>
      </c>
      <c r="H7" s="11">
        <f t="shared" si="0"/>
        <v>2673.8053024105629</v>
      </c>
    </row>
    <row r="8" spans="1:8" x14ac:dyDescent="0.25">
      <c r="A8">
        <v>14</v>
      </c>
      <c r="C8" t="s">
        <v>18</v>
      </c>
      <c r="D8">
        <f>D7+'Static Summary'!B$13</f>
        <v>2800</v>
      </c>
      <c r="E8" s="2">
        <v>0.7</v>
      </c>
      <c r="F8">
        <v>6</v>
      </c>
      <c r="G8" s="2">
        <f t="shared" si="1"/>
        <v>4.1999999999999996E-2</v>
      </c>
      <c r="H8" s="11">
        <f t="shared" si="0"/>
        <v>2619.2378472593268</v>
      </c>
    </row>
    <row r="9" spans="1:8" x14ac:dyDescent="0.25">
      <c r="A9">
        <v>14</v>
      </c>
      <c r="C9" t="s">
        <v>18</v>
      </c>
      <c r="D9">
        <f>D8+'Static Summary'!B$13</f>
        <v>3500</v>
      </c>
      <c r="E9" s="2">
        <v>1.05</v>
      </c>
      <c r="F9">
        <v>6</v>
      </c>
      <c r="G9" s="2">
        <f t="shared" si="1"/>
        <v>6.3E-2</v>
      </c>
      <c r="H9" s="11">
        <f t="shared" si="0"/>
        <v>3274.0473090741584</v>
      </c>
    </row>
    <row r="10" spans="1:8" x14ac:dyDescent="0.25">
      <c r="A10">
        <v>16</v>
      </c>
      <c r="C10" t="s">
        <v>18</v>
      </c>
      <c r="D10">
        <f>D9+'Static Summary'!B$13</f>
        <v>4200</v>
      </c>
      <c r="E10" s="2">
        <v>0.75</v>
      </c>
      <c r="F10">
        <v>6</v>
      </c>
      <c r="G10" s="2">
        <f t="shared" si="1"/>
        <v>4.4999999999999998E-2</v>
      </c>
      <c r="H10" s="11">
        <f t="shared" si="0"/>
        <v>3008.0309652118835</v>
      </c>
    </row>
    <row r="11" spans="1:8" x14ac:dyDescent="0.25">
      <c r="A11">
        <v>16</v>
      </c>
      <c r="C11" t="s">
        <v>19</v>
      </c>
      <c r="D11">
        <f>D10+'Static Summary'!B$13</f>
        <v>4900</v>
      </c>
      <c r="E11" s="2">
        <v>1</v>
      </c>
      <c r="F11">
        <f>23+9*A11/12</f>
        <v>35</v>
      </c>
      <c r="G11" s="2">
        <f t="shared" si="1"/>
        <v>0.35</v>
      </c>
      <c r="H11" s="11">
        <f t="shared" si="0"/>
        <v>3509.3694594138642</v>
      </c>
    </row>
    <row r="12" spans="1:8" x14ac:dyDescent="0.25">
      <c r="A12">
        <v>18</v>
      </c>
      <c r="C12" t="s">
        <v>18</v>
      </c>
      <c r="D12">
        <f>D11+'Static Summary'!B$13</f>
        <v>5600</v>
      </c>
      <c r="E12" s="2">
        <v>0.72</v>
      </c>
      <c r="F12">
        <v>6</v>
      </c>
      <c r="G12" s="2">
        <f t="shared" si="1"/>
        <v>4.3200000000000002E-2</v>
      </c>
      <c r="H12" s="11">
        <f t="shared" si="0"/>
        <v>3168.9544324865929</v>
      </c>
    </row>
    <row r="13" spans="1:8" x14ac:dyDescent="0.25">
      <c r="A13">
        <v>18</v>
      </c>
      <c r="C13" t="s">
        <v>18</v>
      </c>
      <c r="D13">
        <f>D12+'Static Summary'!B$13</f>
        <v>6300</v>
      </c>
      <c r="E13" s="2">
        <v>0.9</v>
      </c>
      <c r="F13">
        <v>6</v>
      </c>
      <c r="G13" s="2">
        <f t="shared" si="1"/>
        <v>5.4000000000000006E-2</v>
      </c>
      <c r="H13" s="11">
        <f t="shared" si="0"/>
        <v>3565.073736547417</v>
      </c>
    </row>
    <row r="14" spans="1:8" x14ac:dyDescent="0.25">
      <c r="A14">
        <v>20</v>
      </c>
      <c r="C14" t="s">
        <v>18</v>
      </c>
      <c r="D14">
        <f>D13+'Static Summary'!B$13</f>
        <v>7000</v>
      </c>
      <c r="E14" s="2">
        <v>0.65</v>
      </c>
      <c r="F14">
        <v>6</v>
      </c>
      <c r="G14" s="2">
        <f t="shared" si="1"/>
        <v>3.9000000000000007E-2</v>
      </c>
      <c r="H14" s="11">
        <f t="shared" si="0"/>
        <v>3208.5663628926754</v>
      </c>
    </row>
    <row r="15" spans="1:8" x14ac:dyDescent="0.25">
      <c r="A15">
        <v>20</v>
      </c>
      <c r="C15" t="s">
        <v>18</v>
      </c>
      <c r="D15">
        <f>D14+'Static Summary'!B$13</f>
        <v>7700</v>
      </c>
      <c r="E15" s="2">
        <v>0.8</v>
      </c>
      <c r="F15">
        <v>6</v>
      </c>
      <c r="G15" s="2">
        <f t="shared" si="1"/>
        <v>4.8000000000000008E-2</v>
      </c>
      <c r="H15" s="11">
        <f t="shared" si="0"/>
        <v>3529.4229991819429</v>
      </c>
    </row>
    <row r="16" spans="1:8" x14ac:dyDescent="0.25">
      <c r="A16">
        <v>22</v>
      </c>
      <c r="C16" t="s">
        <v>18</v>
      </c>
      <c r="D16">
        <f>D15+'Static Summary'!B$13</f>
        <v>8400</v>
      </c>
      <c r="E16" s="2">
        <v>0.56000000000000005</v>
      </c>
      <c r="F16">
        <v>6</v>
      </c>
      <c r="G16" s="2">
        <f t="shared" si="1"/>
        <v>3.3600000000000005E-2</v>
      </c>
      <c r="H16" s="11">
        <f t="shared" si="0"/>
        <v>3182.0492855133975</v>
      </c>
    </row>
    <row r="17" spans="1:8" x14ac:dyDescent="0.25">
      <c r="A17">
        <v>22</v>
      </c>
      <c r="C17" t="s">
        <v>18</v>
      </c>
      <c r="D17">
        <f>D16+'Static Summary'!B$13</f>
        <v>9100</v>
      </c>
      <c r="E17" s="2">
        <v>0.67</v>
      </c>
      <c r="F17">
        <v>6</v>
      </c>
      <c r="G17" s="2">
        <f t="shared" si="1"/>
        <v>4.0200000000000007E-2</v>
      </c>
      <c r="H17" s="11">
        <f t="shared" si="0"/>
        <v>3447.2200593061807</v>
      </c>
    </row>
    <row r="18" spans="1:8" x14ac:dyDescent="0.25">
      <c r="A18">
        <v>24</v>
      </c>
      <c r="C18" t="s">
        <v>18</v>
      </c>
      <c r="D18">
        <f>D17+'Static Summary'!B$13</f>
        <v>9800</v>
      </c>
      <c r="E18" s="2">
        <v>0.5</v>
      </c>
      <c r="F18">
        <v>6</v>
      </c>
      <c r="G18" s="2">
        <f t="shared" si="1"/>
        <v>0.03</v>
      </c>
      <c r="H18" s="11">
        <f t="shared" si="0"/>
        <v>3119.43951947899</v>
      </c>
    </row>
    <row r="19" spans="1:8" x14ac:dyDescent="0.25">
      <c r="A19">
        <v>24</v>
      </c>
      <c r="C19" t="s">
        <v>18</v>
      </c>
      <c r="D19">
        <f>D18+'Static Summary'!B$13</f>
        <v>10500</v>
      </c>
      <c r="E19" s="2">
        <v>0.57999999999999996</v>
      </c>
      <c r="F19">
        <v>6</v>
      </c>
      <c r="G19" s="7">
        <f t="shared" si="1"/>
        <v>3.4799999999999998E-2</v>
      </c>
      <c r="H19" s="11">
        <f t="shared" si="0"/>
        <v>3342.2566280132037</v>
      </c>
    </row>
    <row r="20" spans="1:8" x14ac:dyDescent="0.25">
      <c r="G20" s="12">
        <f>SUM(G3:G19)</f>
        <v>5.3417999999999974</v>
      </c>
    </row>
    <row r="23" spans="1:8" x14ac:dyDescent="0.25">
      <c r="A23" t="s">
        <v>20</v>
      </c>
    </row>
    <row r="24" spans="1:8" x14ac:dyDescent="0.25">
      <c r="A24" t="s">
        <v>2</v>
      </c>
      <c r="C24" t="s">
        <v>13</v>
      </c>
      <c r="D24" t="s">
        <v>0</v>
      </c>
      <c r="E24" s="2" t="s">
        <v>10</v>
      </c>
      <c r="F24" t="s">
        <v>15</v>
      </c>
      <c r="G24" s="2" t="s">
        <v>16</v>
      </c>
      <c r="H24" t="s">
        <v>4</v>
      </c>
    </row>
    <row r="25" spans="1:8" x14ac:dyDescent="0.25">
      <c r="A25">
        <v>6</v>
      </c>
      <c r="C25" t="s">
        <v>14</v>
      </c>
      <c r="D25">
        <f>'Static Summary'!B$13</f>
        <v>700</v>
      </c>
      <c r="E25" s="2">
        <v>4</v>
      </c>
      <c r="F25">
        <v>100</v>
      </c>
      <c r="G25" s="2">
        <v>4</v>
      </c>
      <c r="H25" s="11">
        <f>IF(B25="",D25/(3.14159*((A25/24)^2)),D25/(A25*B25/144))</f>
        <v>3565.0737365474174</v>
      </c>
    </row>
    <row r="26" spans="1:8" x14ac:dyDescent="0.25">
      <c r="A26">
        <v>6</v>
      </c>
      <c r="C26" t="s">
        <v>17</v>
      </c>
      <c r="D26">
        <f>D25</f>
        <v>700</v>
      </c>
      <c r="E26" s="2">
        <v>3.4</v>
      </c>
      <c r="F26">
        <v>6</v>
      </c>
      <c r="G26" s="2">
        <f>E26*F26/100</f>
        <v>0.20399999999999999</v>
      </c>
      <c r="H26" s="11">
        <f t="shared" ref="H26:H37" si="2">IF(B26="",D26/(3.14159*((A26/24)^2)),D26/(A26*B26/144))</f>
        <v>3565.0737365474174</v>
      </c>
    </row>
    <row r="27" spans="1:8" x14ac:dyDescent="0.25">
      <c r="A27">
        <v>6</v>
      </c>
      <c r="C27" t="s">
        <v>18</v>
      </c>
      <c r="D27">
        <f>D25</f>
        <v>700</v>
      </c>
      <c r="E27" s="2">
        <v>3.4</v>
      </c>
      <c r="F27">
        <v>6</v>
      </c>
      <c r="G27" s="2">
        <f t="shared" ref="G27:G37" si="3">E27*F27/100</f>
        <v>0.20399999999999999</v>
      </c>
      <c r="H27" s="11">
        <f t="shared" si="2"/>
        <v>3565.0737365474174</v>
      </c>
    </row>
    <row r="28" spans="1:8" x14ac:dyDescent="0.25">
      <c r="A28">
        <v>10</v>
      </c>
      <c r="C28" t="s">
        <v>18</v>
      </c>
      <c r="D28">
        <f>D27+'Static Summary'!B$13</f>
        <v>1400</v>
      </c>
      <c r="E28" s="2">
        <v>1</v>
      </c>
      <c r="F28">
        <v>6</v>
      </c>
      <c r="G28" s="2">
        <f t="shared" si="3"/>
        <v>0.06</v>
      </c>
      <c r="H28" s="11">
        <f t="shared" si="2"/>
        <v>2566.8530903141404</v>
      </c>
    </row>
    <row r="29" spans="1:8" x14ac:dyDescent="0.25">
      <c r="A29">
        <v>12</v>
      </c>
      <c r="C29" t="s">
        <v>18</v>
      </c>
      <c r="D29">
        <f>D28+'Static Summary'!B$13</f>
        <v>2100</v>
      </c>
      <c r="E29" s="2">
        <v>0.85</v>
      </c>
      <c r="F29">
        <v>6</v>
      </c>
      <c r="G29" s="2">
        <f t="shared" si="3"/>
        <v>5.0999999999999997E-2</v>
      </c>
      <c r="H29" s="11">
        <f t="shared" si="2"/>
        <v>2673.8053024105629</v>
      </c>
    </row>
    <row r="30" spans="1:8" x14ac:dyDescent="0.25">
      <c r="A30">
        <v>14</v>
      </c>
      <c r="C30" t="s">
        <v>18</v>
      </c>
      <c r="D30">
        <v>3500</v>
      </c>
      <c r="E30" s="2">
        <v>1.05</v>
      </c>
      <c r="F30">
        <v>3</v>
      </c>
      <c r="G30" s="2">
        <f t="shared" si="3"/>
        <v>3.15E-2</v>
      </c>
      <c r="H30" s="11">
        <f t="shared" si="2"/>
        <v>3274.0473090741584</v>
      </c>
    </row>
    <row r="31" spans="1:8" x14ac:dyDescent="0.25">
      <c r="A31">
        <v>16</v>
      </c>
      <c r="C31" t="s">
        <v>18</v>
      </c>
      <c r="D31">
        <f>D30+'Static Summary'!B$13</f>
        <v>4200</v>
      </c>
      <c r="E31" s="2">
        <v>0.75</v>
      </c>
      <c r="F31">
        <v>6</v>
      </c>
      <c r="G31" s="2">
        <f t="shared" si="3"/>
        <v>4.4999999999999998E-2</v>
      </c>
      <c r="H31" s="11">
        <f t="shared" si="2"/>
        <v>3008.0309652118835</v>
      </c>
    </row>
    <row r="32" spans="1:8" x14ac:dyDescent="0.25">
      <c r="A32">
        <v>16</v>
      </c>
      <c r="C32" t="s">
        <v>18</v>
      </c>
      <c r="D32">
        <f>D31+'Static Summary'!B$13</f>
        <v>4900</v>
      </c>
      <c r="E32" s="2">
        <v>1</v>
      </c>
      <c r="F32">
        <v>6</v>
      </c>
      <c r="G32" s="2">
        <f t="shared" si="3"/>
        <v>0.06</v>
      </c>
      <c r="H32" s="11">
        <f t="shared" si="2"/>
        <v>3509.3694594138642</v>
      </c>
    </row>
    <row r="33" spans="1:8" x14ac:dyDescent="0.25">
      <c r="A33">
        <v>18</v>
      </c>
      <c r="C33" t="s">
        <v>18</v>
      </c>
      <c r="D33">
        <f>D32+'Static Summary'!B$13</f>
        <v>5600</v>
      </c>
      <c r="E33" s="2">
        <v>0.72</v>
      </c>
      <c r="F33">
        <v>6</v>
      </c>
      <c r="G33" s="2">
        <f t="shared" si="3"/>
        <v>4.3200000000000002E-2</v>
      </c>
      <c r="H33" s="11">
        <f t="shared" si="2"/>
        <v>3168.9544324865929</v>
      </c>
    </row>
    <row r="34" spans="1:8" x14ac:dyDescent="0.25">
      <c r="A34">
        <v>18</v>
      </c>
      <c r="C34" t="s">
        <v>18</v>
      </c>
      <c r="D34">
        <f>D33+'Static Summary'!B$13</f>
        <v>6300</v>
      </c>
      <c r="E34" s="2">
        <v>0.9</v>
      </c>
      <c r="F34">
        <v>6</v>
      </c>
      <c r="G34" s="2">
        <f t="shared" si="3"/>
        <v>5.4000000000000006E-2</v>
      </c>
      <c r="H34" s="11">
        <f t="shared" si="2"/>
        <v>3565.073736547417</v>
      </c>
    </row>
    <row r="35" spans="1:8" x14ac:dyDescent="0.25">
      <c r="A35">
        <v>20</v>
      </c>
      <c r="C35" t="s">
        <v>19</v>
      </c>
      <c r="D35">
        <f>D34+'Static Summary'!B$13</f>
        <v>7000</v>
      </c>
      <c r="E35" s="2">
        <v>0.65</v>
      </c>
      <c r="F35">
        <f>8+9*A35/12</f>
        <v>23</v>
      </c>
      <c r="G35" s="2">
        <f t="shared" si="3"/>
        <v>0.14950000000000002</v>
      </c>
      <c r="H35" s="11">
        <f t="shared" si="2"/>
        <v>3208.5663628926754</v>
      </c>
    </row>
    <row r="36" spans="1:8" x14ac:dyDescent="0.25">
      <c r="A36">
        <v>20</v>
      </c>
      <c r="C36" t="s">
        <v>18</v>
      </c>
      <c r="D36">
        <f>D35+'Static Summary'!B$13</f>
        <v>7700</v>
      </c>
      <c r="E36" s="2">
        <v>0.8</v>
      </c>
      <c r="F36">
        <v>14</v>
      </c>
      <c r="G36" s="2">
        <f t="shared" si="3"/>
        <v>0.11200000000000002</v>
      </c>
      <c r="H36" s="11">
        <f t="shared" si="2"/>
        <v>3529.4229991819429</v>
      </c>
    </row>
    <row r="37" spans="1:8" x14ac:dyDescent="0.25">
      <c r="A37">
        <v>24</v>
      </c>
      <c r="C37" t="s">
        <v>18</v>
      </c>
      <c r="D37">
        <f>D36+3*'Static Summary'!B$13</f>
        <v>9800</v>
      </c>
      <c r="E37" s="2">
        <v>0.5</v>
      </c>
      <c r="F37">
        <v>42</v>
      </c>
      <c r="G37" s="7">
        <f t="shared" si="3"/>
        <v>0.21</v>
      </c>
      <c r="H37" s="11">
        <f t="shared" si="2"/>
        <v>3119.43951947899</v>
      </c>
    </row>
    <row r="38" spans="1:8" x14ac:dyDescent="0.25">
      <c r="G38" s="12">
        <f>SUM(G25:G37)</f>
        <v>5.2241999999999988</v>
      </c>
    </row>
    <row r="41" spans="1:8" x14ac:dyDescent="0.25">
      <c r="A41" t="s">
        <v>21</v>
      </c>
    </row>
    <row r="42" spans="1:8" x14ac:dyDescent="0.25">
      <c r="A42" t="s">
        <v>2</v>
      </c>
      <c r="C42" t="s">
        <v>13</v>
      </c>
      <c r="D42" t="s">
        <v>0</v>
      </c>
      <c r="E42" s="2" t="s">
        <v>10</v>
      </c>
      <c r="F42" t="s">
        <v>15</v>
      </c>
      <c r="G42" s="2" t="s">
        <v>16</v>
      </c>
      <c r="H42" t="s">
        <v>4</v>
      </c>
    </row>
    <row r="43" spans="1:8" x14ac:dyDescent="0.25">
      <c r="A43">
        <v>6</v>
      </c>
      <c r="C43" t="s">
        <v>14</v>
      </c>
      <c r="D43">
        <f>'Static Summary'!B$13</f>
        <v>700</v>
      </c>
      <c r="E43" s="2">
        <v>4</v>
      </c>
      <c r="F43">
        <v>100</v>
      </c>
      <c r="G43" s="2">
        <v>4</v>
      </c>
      <c r="H43" s="11">
        <f t="shared" ref="H43:H53" si="4">IF(B43="",D43/(3.14159*((A43/24)^2)),D43/(A43*B43/144))</f>
        <v>3565.0737365474174</v>
      </c>
    </row>
    <row r="44" spans="1:8" x14ac:dyDescent="0.25">
      <c r="A44">
        <v>6</v>
      </c>
      <c r="C44" t="s">
        <v>17</v>
      </c>
      <c r="D44">
        <f>D43</f>
        <v>700</v>
      </c>
      <c r="E44" s="2">
        <v>3.4</v>
      </c>
      <c r="F44">
        <v>6</v>
      </c>
      <c r="G44" s="2">
        <f>E44*F44/100</f>
        <v>0.20399999999999999</v>
      </c>
      <c r="H44" s="11">
        <f t="shared" si="4"/>
        <v>3565.0737365474174</v>
      </c>
    </row>
    <row r="45" spans="1:8" x14ac:dyDescent="0.25">
      <c r="A45">
        <v>10</v>
      </c>
      <c r="C45" t="s">
        <v>18</v>
      </c>
      <c r="D45">
        <f>D44+'Static Summary'!B$13</f>
        <v>1400</v>
      </c>
      <c r="E45" s="2">
        <v>1</v>
      </c>
      <c r="F45">
        <v>15</v>
      </c>
      <c r="G45" s="13">
        <f t="shared" ref="G45:G53" si="5">E45*F45/100</f>
        <v>0.15</v>
      </c>
      <c r="H45" s="11">
        <f t="shared" si="4"/>
        <v>2566.8530903141404</v>
      </c>
    </row>
    <row r="46" spans="1:8" x14ac:dyDescent="0.25">
      <c r="A46">
        <v>14</v>
      </c>
      <c r="C46" t="s">
        <v>18</v>
      </c>
      <c r="D46">
        <v>3500</v>
      </c>
      <c r="E46" s="2">
        <v>1.05</v>
      </c>
      <c r="F46">
        <v>3</v>
      </c>
      <c r="G46" s="13">
        <f t="shared" si="5"/>
        <v>3.15E-2</v>
      </c>
      <c r="H46" s="11">
        <f t="shared" si="4"/>
        <v>3274.0473090741584</v>
      </c>
    </row>
    <row r="47" spans="1:8" x14ac:dyDescent="0.25">
      <c r="A47">
        <v>16</v>
      </c>
      <c r="C47" t="s">
        <v>18</v>
      </c>
      <c r="D47">
        <f>D46+'Static Summary'!B$13</f>
        <v>4200</v>
      </c>
      <c r="E47" s="2">
        <v>0.75</v>
      </c>
      <c r="F47">
        <v>6</v>
      </c>
      <c r="G47" s="2">
        <f t="shared" si="5"/>
        <v>4.4999999999999998E-2</v>
      </c>
      <c r="H47" s="11">
        <f t="shared" si="4"/>
        <v>3008.0309652118835</v>
      </c>
    </row>
    <row r="48" spans="1:8" x14ac:dyDescent="0.25">
      <c r="A48">
        <v>16</v>
      </c>
      <c r="C48" t="s">
        <v>18</v>
      </c>
      <c r="D48">
        <f>D47+'Static Summary'!B$13</f>
        <v>4900</v>
      </c>
      <c r="E48" s="2">
        <v>1</v>
      </c>
      <c r="F48">
        <v>6</v>
      </c>
      <c r="G48" s="2">
        <f t="shared" si="5"/>
        <v>0.06</v>
      </c>
      <c r="H48" s="11">
        <f t="shared" si="4"/>
        <v>3509.3694594138642</v>
      </c>
    </row>
    <row r="49" spans="1:8" x14ac:dyDescent="0.25">
      <c r="A49">
        <v>18</v>
      </c>
      <c r="C49" t="s">
        <v>18</v>
      </c>
      <c r="D49">
        <f>D48+'Static Summary'!B$13</f>
        <v>5600</v>
      </c>
      <c r="E49" s="2">
        <v>0.72</v>
      </c>
      <c r="F49">
        <v>6</v>
      </c>
      <c r="G49" s="2">
        <f t="shared" si="5"/>
        <v>4.3200000000000002E-2</v>
      </c>
      <c r="H49" s="11">
        <f t="shared" si="4"/>
        <v>3168.9544324865929</v>
      </c>
    </row>
    <row r="50" spans="1:8" x14ac:dyDescent="0.25">
      <c r="A50">
        <v>18</v>
      </c>
      <c r="C50" t="s">
        <v>18</v>
      </c>
      <c r="D50">
        <f>D49+'Static Summary'!B$13</f>
        <v>6300</v>
      </c>
      <c r="E50" s="2">
        <v>0.9</v>
      </c>
      <c r="F50">
        <v>6</v>
      </c>
      <c r="G50" s="2">
        <f t="shared" si="5"/>
        <v>5.4000000000000006E-2</v>
      </c>
      <c r="H50" s="11">
        <f t="shared" si="4"/>
        <v>3565.073736547417</v>
      </c>
    </row>
    <row r="51" spans="1:8" x14ac:dyDescent="0.25">
      <c r="A51">
        <v>20</v>
      </c>
      <c r="C51" t="s">
        <v>19</v>
      </c>
      <c r="D51">
        <f>D50+'Static Summary'!B$13</f>
        <v>7000</v>
      </c>
      <c r="E51" s="2">
        <v>0.65</v>
      </c>
      <c r="F51">
        <f>8+9*A51/12</f>
        <v>23</v>
      </c>
      <c r="G51" s="2">
        <f t="shared" si="5"/>
        <v>0.14950000000000002</v>
      </c>
      <c r="H51" s="11">
        <f t="shared" si="4"/>
        <v>3208.5663628926754</v>
      </c>
    </row>
    <row r="52" spans="1:8" x14ac:dyDescent="0.25">
      <c r="A52">
        <v>20</v>
      </c>
      <c r="C52" t="s">
        <v>18</v>
      </c>
      <c r="D52">
        <f>D51+'Static Summary'!B$13</f>
        <v>7700</v>
      </c>
      <c r="E52" s="2">
        <v>0.8</v>
      </c>
      <c r="F52">
        <v>14</v>
      </c>
      <c r="G52" s="2">
        <f t="shared" si="5"/>
        <v>0.11200000000000002</v>
      </c>
      <c r="H52" s="11">
        <f t="shared" si="4"/>
        <v>3529.4229991819429</v>
      </c>
    </row>
    <row r="53" spans="1:8" x14ac:dyDescent="0.25">
      <c r="A53">
        <v>24</v>
      </c>
      <c r="C53" t="s">
        <v>18</v>
      </c>
      <c r="D53">
        <f>D52+3*'Static Summary'!B$13</f>
        <v>9800</v>
      </c>
      <c r="E53" s="2">
        <v>0.5</v>
      </c>
      <c r="F53">
        <v>42</v>
      </c>
      <c r="G53" s="7">
        <f t="shared" si="5"/>
        <v>0.21</v>
      </c>
      <c r="H53" s="11">
        <f t="shared" si="4"/>
        <v>3119.43951947899</v>
      </c>
    </row>
    <row r="54" spans="1:8" x14ac:dyDescent="0.25">
      <c r="G54" s="12">
        <f>SUM(G43:G53)</f>
        <v>5.0591999999999997</v>
      </c>
    </row>
    <row r="57" spans="1:8" x14ac:dyDescent="0.25">
      <c r="A57" t="s">
        <v>22</v>
      </c>
    </row>
    <row r="58" spans="1:8" x14ac:dyDescent="0.25">
      <c r="A58" t="s">
        <v>23</v>
      </c>
      <c r="B58" t="s">
        <v>24</v>
      </c>
      <c r="C58" t="s">
        <v>13</v>
      </c>
      <c r="D58" t="s">
        <v>0</v>
      </c>
      <c r="E58" s="2" t="s">
        <v>10</v>
      </c>
      <c r="F58" t="s">
        <v>15</v>
      </c>
      <c r="G58" s="2" t="s">
        <v>16</v>
      </c>
      <c r="H58" t="s">
        <v>4</v>
      </c>
    </row>
    <row r="59" spans="1:8" x14ac:dyDescent="0.25">
      <c r="A59">
        <v>34</v>
      </c>
      <c r="B59">
        <v>28</v>
      </c>
      <c r="C59" t="s">
        <v>18</v>
      </c>
      <c r="D59">
        <f>D19+D37</f>
        <v>20300</v>
      </c>
      <c r="E59" s="2">
        <v>0.34</v>
      </c>
      <c r="F59">
        <v>4</v>
      </c>
      <c r="G59" s="2">
        <f>E59*F59/100</f>
        <v>1.3600000000000001E-2</v>
      </c>
      <c r="H59" s="11">
        <f t="shared" ref="H59:H64" si="6">IF(B59="",D59/(3.14159*((A59/24)^2)),D59/(A59*B59/144))</f>
        <v>3070.588235294118</v>
      </c>
    </row>
    <row r="60" spans="1:8" x14ac:dyDescent="0.25">
      <c r="A60">
        <v>34</v>
      </c>
      <c r="B60">
        <v>28</v>
      </c>
      <c r="C60" t="s">
        <v>18</v>
      </c>
      <c r="D60">
        <f>D59+'Static Summary'!B$13</f>
        <v>21000</v>
      </c>
      <c r="E60" s="2">
        <v>0.36</v>
      </c>
      <c r="F60">
        <v>6</v>
      </c>
      <c r="G60" s="2">
        <f>E60*F60/100</f>
        <v>2.1600000000000001E-2</v>
      </c>
      <c r="H60" s="11">
        <f t="shared" si="6"/>
        <v>3176.4705882352941</v>
      </c>
    </row>
    <row r="61" spans="1:8" x14ac:dyDescent="0.25">
      <c r="A61">
        <v>34</v>
      </c>
      <c r="B61">
        <v>30</v>
      </c>
      <c r="C61" t="s">
        <v>18</v>
      </c>
      <c r="D61">
        <f>D60+'Static Summary'!B$13</f>
        <v>21700</v>
      </c>
      <c r="E61" s="2">
        <v>0.34</v>
      </c>
      <c r="F61">
        <v>6</v>
      </c>
      <c r="G61" s="2">
        <f t="shared" ref="G61:G64" si="7">E61*F61/100</f>
        <v>2.0400000000000001E-2</v>
      </c>
      <c r="H61" s="11">
        <f t="shared" si="6"/>
        <v>3063.5294117647059</v>
      </c>
    </row>
    <row r="62" spans="1:8" x14ac:dyDescent="0.25">
      <c r="A62">
        <v>34</v>
      </c>
      <c r="B62">
        <v>30</v>
      </c>
      <c r="C62" t="s">
        <v>18</v>
      </c>
      <c r="D62">
        <f>D61+'Static Summary'!B$13</f>
        <v>22400</v>
      </c>
      <c r="E62" s="2">
        <v>0.36</v>
      </c>
      <c r="F62">
        <v>6</v>
      </c>
      <c r="G62" s="13">
        <f t="shared" si="7"/>
        <v>2.1600000000000001E-2</v>
      </c>
      <c r="H62" s="11">
        <f t="shared" si="6"/>
        <v>3162.3529411764707</v>
      </c>
    </row>
    <row r="63" spans="1:8" x14ac:dyDescent="0.25">
      <c r="A63">
        <v>34</v>
      </c>
      <c r="B63">
        <v>32</v>
      </c>
      <c r="C63" t="s">
        <v>18</v>
      </c>
      <c r="D63">
        <f>D62+'Static Summary'!B$13</f>
        <v>23100</v>
      </c>
      <c r="E63" s="2">
        <v>0.35</v>
      </c>
      <c r="F63">
        <v>18</v>
      </c>
      <c r="G63" s="13">
        <f t="shared" si="7"/>
        <v>6.3E-2</v>
      </c>
      <c r="H63" s="11">
        <f t="shared" si="6"/>
        <v>3057.3529411764707</v>
      </c>
    </row>
    <row r="64" spans="1:8" x14ac:dyDescent="0.25">
      <c r="A64">
        <v>20</v>
      </c>
      <c r="C64" t="s">
        <v>25</v>
      </c>
      <c r="D64">
        <v>18400</v>
      </c>
      <c r="E64" s="2">
        <v>4</v>
      </c>
      <c r="F64">
        <v>6</v>
      </c>
      <c r="G64" s="7">
        <f t="shared" si="7"/>
        <v>0.24</v>
      </c>
      <c r="H64" s="11">
        <f t="shared" si="6"/>
        <v>8433.945868175033</v>
      </c>
    </row>
    <row r="65" spans="1:8" x14ac:dyDescent="0.25">
      <c r="G65" s="2">
        <f>SUM(G59:G64)</f>
        <v>0.38019999999999998</v>
      </c>
    </row>
    <row r="67" spans="1:8" x14ac:dyDescent="0.25">
      <c r="A67" t="s">
        <v>29</v>
      </c>
    </row>
    <row r="68" spans="1:8" x14ac:dyDescent="0.25">
      <c r="A68">
        <v>36</v>
      </c>
      <c r="B68">
        <v>14</v>
      </c>
      <c r="C68" t="s">
        <v>17</v>
      </c>
      <c r="D68">
        <v>18400</v>
      </c>
      <c r="E68" s="2">
        <v>1.65</v>
      </c>
      <c r="F68">
        <v>10</v>
      </c>
      <c r="G68" s="13">
        <f t="shared" ref="G68:G69" si="8">E68*F68/100</f>
        <v>0.16500000000000001</v>
      </c>
      <c r="H68" s="11">
        <f t="shared" ref="H68:H69" si="9">IF(B68="",D68/(3.14159*((A68/24)^2)),D68/(A68*B68/144))</f>
        <v>5257.1428571428569</v>
      </c>
    </row>
    <row r="69" spans="1:8" x14ac:dyDescent="0.25">
      <c r="A69">
        <v>34</v>
      </c>
      <c r="C69" t="s">
        <v>30</v>
      </c>
      <c r="D69">
        <v>18400</v>
      </c>
      <c r="E69" s="2">
        <v>0.28000000000000003</v>
      </c>
      <c r="F69">
        <v>10</v>
      </c>
      <c r="G69" s="7">
        <f t="shared" si="8"/>
        <v>2.8000000000000004E-2</v>
      </c>
      <c r="H69" s="11">
        <f t="shared" si="9"/>
        <v>2918.3203696107375</v>
      </c>
    </row>
    <row r="70" spans="1:8" x14ac:dyDescent="0.25">
      <c r="G70" s="2">
        <f>SUM(G68:G69)</f>
        <v>0.193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workbookViewId="0">
      <selection activeCell="C10" sqref="C10"/>
    </sheetView>
  </sheetViews>
  <sheetFormatPr defaultRowHeight="15" x14ac:dyDescent="0.25"/>
  <cols>
    <col min="1" max="1" width="30.7109375" bestFit="1" customWidth="1"/>
    <col min="2" max="2" width="9.140625" style="2"/>
    <col min="6" max="6" width="26.28515625" customWidth="1"/>
    <col min="7" max="7" width="24" customWidth="1"/>
    <col min="8" max="8" width="23.28515625" customWidth="1"/>
  </cols>
  <sheetData>
    <row r="1" spans="1:8" x14ac:dyDescent="0.25">
      <c r="A1" t="s">
        <v>26</v>
      </c>
      <c r="B1" s="2" t="s">
        <v>27</v>
      </c>
      <c r="C1" t="s">
        <v>3</v>
      </c>
    </row>
    <row r="2" spans="1:8" x14ac:dyDescent="0.25">
      <c r="A2" t="str">
        <f>'Static Components'!A1</f>
        <v>South Leg 12,000 cfm</v>
      </c>
      <c r="B2" s="2">
        <f>'Static Components'!G20</f>
        <v>5.3417999999999974</v>
      </c>
      <c r="C2" s="14">
        <f>IF(B2&lt;MAX(B$2:B$4),"",MAX(B$2:B$4))</f>
        <v>5.3417999999999974</v>
      </c>
    </row>
    <row r="3" spans="1:8" x14ac:dyDescent="0.25">
      <c r="A3" t="str">
        <f>'Static Components'!A23</f>
        <v>North Leg 11,200 cfm</v>
      </c>
      <c r="B3" s="2">
        <f>'Static Components'!G38</f>
        <v>5.2241999999999988</v>
      </c>
      <c r="C3" s="14" t="str">
        <f>IF(B3&lt;MAX(B$2:B$4),"",MAX(B$2:B$4))</f>
        <v/>
      </c>
    </row>
    <row r="4" spans="1:8" x14ac:dyDescent="0.25">
      <c r="A4" t="str">
        <f>'Static Components'!A41</f>
        <v>Twin Branch, North Leg 1,600 cfm</v>
      </c>
      <c r="B4" s="2">
        <f>'Static Components'!G54</f>
        <v>5.0591999999999997</v>
      </c>
      <c r="C4" s="14" t="str">
        <f>IF(B4&lt;MAX(B$2:B$4),"",MAX(B$2:B$4))</f>
        <v/>
      </c>
    </row>
    <row r="5" spans="1:8" x14ac:dyDescent="0.25">
      <c r="A5" t="str">
        <f>'Static Components'!A57</f>
        <v>Tee to Filter</v>
      </c>
      <c r="B5" s="2">
        <f>'Static Components'!G65</f>
        <v>0.38019999999999998</v>
      </c>
      <c r="C5" s="14">
        <f>B5</f>
        <v>0.38019999999999998</v>
      </c>
    </row>
    <row r="6" spans="1:8" x14ac:dyDescent="0.25">
      <c r="A6" t="s">
        <v>28</v>
      </c>
      <c r="B6" s="2">
        <v>6</v>
      </c>
      <c r="C6" s="14">
        <f t="shared" ref="C6:C9" si="0">B6</f>
        <v>6</v>
      </c>
    </row>
    <row r="7" spans="1:8" x14ac:dyDescent="0.25">
      <c r="A7" t="str">
        <f>'Static Components'!A67</f>
        <v>Filter to Fan</v>
      </c>
      <c r="B7" s="2">
        <f>'Static Components'!G70</f>
        <v>0.193</v>
      </c>
      <c r="C7" s="14">
        <f t="shared" si="0"/>
        <v>0.193</v>
      </c>
    </row>
    <row r="8" spans="1:8" x14ac:dyDescent="0.25">
      <c r="A8" t="s">
        <v>32</v>
      </c>
      <c r="B8" s="2">
        <v>7.0000000000000007E-2</v>
      </c>
      <c r="C8" s="14">
        <f t="shared" si="0"/>
        <v>7.0000000000000007E-2</v>
      </c>
    </row>
    <row r="9" spans="1:8" x14ac:dyDescent="0.25">
      <c r="A9" t="s">
        <v>33</v>
      </c>
      <c r="B9" s="2">
        <v>0.25</v>
      </c>
      <c r="C9" s="15">
        <f t="shared" si="0"/>
        <v>0.25</v>
      </c>
    </row>
    <row r="10" spans="1:8" x14ac:dyDescent="0.25">
      <c r="A10" t="s">
        <v>34</v>
      </c>
      <c r="C10" s="14">
        <f>SUM(C2:C9)</f>
        <v>12.234999999999998</v>
      </c>
    </row>
    <row r="12" spans="1:8" ht="31.5" customHeight="1" x14ac:dyDescent="0.25">
      <c r="F12" s="22" t="s">
        <v>35</v>
      </c>
      <c r="G12" s="22"/>
      <c r="H12" s="22"/>
    </row>
    <row r="13" spans="1:8" x14ac:dyDescent="0.25">
      <c r="A13" t="s">
        <v>31</v>
      </c>
      <c r="B13" s="3">
        <f>700</f>
        <v>700</v>
      </c>
      <c r="F13" s="16"/>
    </row>
    <row r="14" spans="1:8" ht="45.75" customHeight="1" x14ac:dyDescent="0.25">
      <c r="F14" s="17" t="s">
        <v>36</v>
      </c>
      <c r="G14" s="17" t="s">
        <v>37</v>
      </c>
      <c r="H14" s="17" t="s">
        <v>38</v>
      </c>
    </row>
    <row r="15" spans="1:8" ht="39" customHeight="1" x14ac:dyDescent="0.25">
      <c r="F15" s="18" t="s">
        <v>39</v>
      </c>
      <c r="G15" s="18" t="s">
        <v>40</v>
      </c>
      <c r="H15" s="19" t="s">
        <v>41</v>
      </c>
    </row>
    <row r="16" spans="1:8" ht="48" customHeight="1" x14ac:dyDescent="0.25">
      <c r="F16" s="18" t="s">
        <v>42</v>
      </c>
      <c r="G16" s="18" t="s">
        <v>43</v>
      </c>
      <c r="H16" s="19" t="s">
        <v>44</v>
      </c>
    </row>
    <row r="17" spans="6:8" ht="45" customHeight="1" x14ac:dyDescent="0.25">
      <c r="F17" s="18" t="s">
        <v>45</v>
      </c>
      <c r="G17" s="18" t="s">
        <v>46</v>
      </c>
      <c r="H17" s="19" t="s">
        <v>47</v>
      </c>
    </row>
    <row r="18" spans="6:8" ht="51.75" customHeight="1" x14ac:dyDescent="0.25">
      <c r="F18" s="18" t="s">
        <v>48</v>
      </c>
      <c r="G18" s="18" t="s">
        <v>49</v>
      </c>
      <c r="H18" s="19" t="s">
        <v>50</v>
      </c>
    </row>
    <row r="20" spans="6:8" x14ac:dyDescent="0.25">
      <c r="F20" s="16" t="s">
        <v>51</v>
      </c>
    </row>
    <row r="22" spans="6:8" x14ac:dyDescent="0.25">
      <c r="F22" s="20" t="s">
        <v>52</v>
      </c>
    </row>
    <row r="24" spans="6:8" ht="18.75" customHeight="1" x14ac:dyDescent="0.25">
      <c r="F24" s="20" t="s">
        <v>53</v>
      </c>
    </row>
    <row r="25" spans="6:8" x14ac:dyDescent="0.25">
      <c r="F25" s="20" t="s">
        <v>54</v>
      </c>
    </row>
    <row r="26" spans="6:8" x14ac:dyDescent="0.25">
      <c r="F26" s="20" t="s">
        <v>55</v>
      </c>
    </row>
    <row r="27" spans="6:8" x14ac:dyDescent="0.25">
      <c r="F27" s="20" t="s">
        <v>56</v>
      </c>
    </row>
    <row r="29" spans="6:8" x14ac:dyDescent="0.25">
      <c r="F29" s="22" t="s">
        <v>57</v>
      </c>
      <c r="G29" s="22"/>
      <c r="H29" s="22"/>
    </row>
    <row r="31" spans="6:8" x14ac:dyDescent="0.25">
      <c r="F31" s="16" t="s">
        <v>58</v>
      </c>
    </row>
    <row r="32" spans="6:8" x14ac:dyDescent="0.25">
      <c r="F32" s="16" t="s">
        <v>59</v>
      </c>
    </row>
    <row r="33" spans="6:8" x14ac:dyDescent="0.25">
      <c r="F33" s="21" t="s">
        <v>60</v>
      </c>
    </row>
    <row r="34" spans="6:8" x14ac:dyDescent="0.25">
      <c r="F34" s="16" t="s">
        <v>61</v>
      </c>
    </row>
    <row r="35" spans="6:8" x14ac:dyDescent="0.25">
      <c r="F35" s="16" t="s">
        <v>62</v>
      </c>
    </row>
    <row r="36" spans="6:8" x14ac:dyDescent="0.25">
      <c r="F36" s="16"/>
    </row>
    <row r="37" spans="6:8" ht="31.5" customHeight="1" x14ac:dyDescent="0.25">
      <c r="F37" s="22" t="s">
        <v>63</v>
      </c>
      <c r="G37" s="22"/>
      <c r="H37" s="22"/>
    </row>
  </sheetData>
  <mergeCells count="3">
    <mergeCell ref="F29:H29"/>
    <mergeCell ref="F37:H37"/>
    <mergeCell ref="F12:H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Static Components</vt:lpstr>
      <vt:lpstr>Static Summary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MLynch</dc:creator>
  <cp:lastModifiedBy>Ma</cp:lastModifiedBy>
  <dcterms:created xsi:type="dcterms:W3CDTF">2012-08-31T14:34:40Z</dcterms:created>
  <dcterms:modified xsi:type="dcterms:W3CDTF">2012-09-07T19:51:18Z</dcterms:modified>
</cp:coreProperties>
</file>