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1" i="1" l="1"/>
  <c r="H15" i="1" l="1"/>
  <c r="H13" i="1"/>
  <c r="D20" i="1"/>
  <c r="F36" i="1" l="1"/>
  <c r="F33" i="1"/>
  <c r="D19" i="1" l="1"/>
  <c r="D30" i="1" l="1"/>
  <c r="D31" i="1"/>
  <c r="F31" i="1"/>
  <c r="D28" i="1"/>
  <c r="D27" i="1"/>
  <c r="E28" i="1"/>
  <c r="E27" i="1"/>
  <c r="D18" i="1" l="1"/>
  <c r="F16" i="1"/>
  <c r="D12" i="1"/>
  <c r="G13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G36" i="1" l="1"/>
  <c r="F28" i="1"/>
  <c r="F29" i="1"/>
  <c r="F27" i="1"/>
  <c r="F19" i="1"/>
  <c r="F20" i="1"/>
  <c r="F21" i="1"/>
  <c r="F18" i="1"/>
  <c r="F12" i="1"/>
  <c r="F14" i="1"/>
  <c r="F15" i="1"/>
  <c r="F13" i="1"/>
  <c r="F17" i="1"/>
  <c r="F11" i="1"/>
  <c r="H11" i="1" s="1"/>
  <c r="G22" i="1"/>
  <c r="H27" i="1" l="1"/>
  <c r="H36" i="1"/>
  <c r="H18" i="1"/>
  <c r="G40" i="1"/>
  <c r="F22" i="1"/>
  <c r="H22" i="1" l="1"/>
  <c r="F40" i="1"/>
  <c r="H40" i="1" s="1"/>
</calcChain>
</file>

<file path=xl/comments1.xml><?xml version="1.0" encoding="utf-8"?>
<comments xmlns="http://schemas.openxmlformats.org/spreadsheetml/2006/main">
  <authors>
    <author>Cynthia</author>
  </authors>
  <commentList>
    <comment ref="E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<sst xmlns="http://schemas.openxmlformats.org/spreadsheetml/2006/main" count="61" uniqueCount="55">
  <si>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</si>
  <si>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</si>
  <si>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</si>
  <si>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</si>
  <si>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</si>
  <si>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</si>
  <si>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</si>
  <si>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</si>
  <si>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</si>
  <si>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</si>
  <si>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</si>
  <si>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</si>
  <si>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>Materials - Duct From Avani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</si>
  <si>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</si>
  <si>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</si>
  <si>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</si>
  <si>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</si>
  <si>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</si>
  <si>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</si>
  <si>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</si>
  <si>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</si>
  <si>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</si>
  <si>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</si>
  <si>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</si>
  <si>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</si>
  <si>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</si>
  <si>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</si>
  <si>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</si>
  <si>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</si>
  <si>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</si>
  <si>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</si>
  <si>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</si>
  <si>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Freight</t>
  </si>
  <si>
    <t>NO</t>
  </si>
  <si>
    <t>Quoted by Sales</t>
  </si>
  <si>
    <t>Fastenal</t>
  </si>
  <si>
    <t>Horn Equipment</t>
  </si>
  <si>
    <t>Ken</t>
  </si>
  <si>
    <t>Varies</t>
  </si>
  <si>
    <t>ACT</t>
  </si>
  <si>
    <t>Collector</t>
  </si>
  <si>
    <t>SmartVent</t>
  </si>
  <si>
    <t>Quality Air</t>
  </si>
  <si>
    <t>Arrestor</t>
  </si>
  <si>
    <t>Tutco</t>
  </si>
  <si>
    <t>Silencer</t>
  </si>
  <si>
    <t>Triangle Metal</t>
  </si>
  <si>
    <t>Rental</t>
  </si>
  <si>
    <t>4/9/12-4/17/12</t>
  </si>
  <si>
    <t>Moore, OK</t>
  </si>
  <si>
    <t>Rodney</t>
  </si>
  <si>
    <t>Airfare: Yes (MSY-OKC-RDU)</t>
  </si>
  <si>
    <t>Luggage</t>
  </si>
  <si>
    <t>Install Collector, Arrestor, Arms and Silencer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</si>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</sst>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0"/>
  <sheetViews>
    <sheetView tabSelected="1" view="pageLayout" zoomScaleNormal="100" zoomScaleSheetLayoutView="115" workbookViewId="0">
      <selection activeCell="F9" sqref="F9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14.7109375" customWidth="1"/>
    <col min="5" max="5" width="11" bestFit="1" customWidth="1"/>
    <col min="6" max="6" width="10" customWidth="1"/>
    <col min="7" max="7" width="11.28515625" customWidth="1"/>
    <col min="8" max="8" width="14.42578125" bestFit="1" customWidth="1"/>
  </cols>
  <sheetData>
    <row r="2" spans="1:8" ht="15.75" x14ac:dyDescent="0.25">
      <c r="B2" s="1" t="s">
        <v>15</v>
      </c>
      <c r="C2" s="35">
        <v>18125</v>
      </c>
      <c r="D2" s="35"/>
      <c r="E2" s="1"/>
      <c r="F2" s="1" t="s">
        <v>0</v>
      </c>
      <c r="G2" s="22" t="s">
        <v>37</v>
      </c>
      <c r="H2" s="23"/>
    </row>
    <row r="3" spans="1:8" ht="16.5" thickBot="1" x14ac:dyDescent="0.3">
      <c r="B3" s="1" t="s">
        <v>1</v>
      </c>
      <c r="C3" s="25" t="s">
        <v>36</v>
      </c>
      <c r="D3" s="25"/>
      <c r="E3" s="6"/>
      <c r="F3" s="1"/>
      <c r="G3" s="24"/>
      <c r="H3" s="24"/>
    </row>
    <row r="4" spans="1:8" ht="15.75" x14ac:dyDescent="0.25">
      <c r="B4" s="32" t="s">
        <v>2</v>
      </c>
      <c r="C4" s="33"/>
      <c r="D4" s="33"/>
      <c r="E4" s="33"/>
      <c r="F4" s="33"/>
      <c r="G4" s="33"/>
      <c r="H4" s="34"/>
    </row>
    <row r="5" spans="1:8" ht="15.75" x14ac:dyDescent="0.25">
      <c r="B5" s="26" t="s">
        <v>53</v>
      </c>
      <c r="C5" s="27"/>
      <c r="D5" s="27"/>
      <c r="E5" s="27"/>
      <c r="F5" s="27"/>
      <c r="G5" s="27"/>
      <c r="H5" s="28"/>
    </row>
    <row r="6" spans="1:8" ht="16.5" thickBot="1" x14ac:dyDescent="0.3">
      <c r="B6" s="29"/>
      <c r="C6" s="30"/>
      <c r="D6" s="30"/>
      <c r="E6" s="30"/>
      <c r="F6" s="30"/>
      <c r="G6" s="30"/>
      <c r="H6" s="31"/>
    </row>
    <row r="7" spans="1:8" ht="15.75" x14ac:dyDescent="0.25">
      <c r="C7" s="1" t="s">
        <v>16</v>
      </c>
      <c r="D7" s="1"/>
      <c r="E7" s="1"/>
      <c r="F7" s="3" t="s">
        <v>54</v>
      </c>
      <c r="G7" s="1"/>
      <c r="H7" s="1"/>
    </row>
    <row r="8" spans="1:8" ht="15.75" x14ac:dyDescent="0.25">
      <c r="C8" s="1" t="s">
        <v>17</v>
      </c>
      <c r="F8" s="3" t="s">
        <v>33</v>
      </c>
      <c r="G8" s="1"/>
      <c r="H8" s="1"/>
    </row>
    <row r="9" spans="1:8" ht="15.75" x14ac:dyDescent="0.25">
      <c r="C9" s="4" t="s">
        <v>18</v>
      </c>
      <c r="F9" s="3" t="s">
        <v>33</v>
      </c>
      <c r="G9" s="1"/>
      <c r="H9" s="1"/>
    </row>
    <row r="10" spans="1:8" ht="33" customHeight="1" x14ac:dyDescent="0.25">
      <c r="A10" s="38" t="s">
        <v>29</v>
      </c>
      <c r="B10" s="2" t="s">
        <v>19</v>
      </c>
      <c r="C10" s="2" t="s">
        <v>20</v>
      </c>
      <c r="D10" s="5" t="s">
        <v>21</v>
      </c>
      <c r="E10" s="5" t="s">
        <v>3</v>
      </c>
      <c r="F10" s="5" t="s">
        <v>4</v>
      </c>
      <c r="G10" s="11" t="s">
        <v>34</v>
      </c>
      <c r="H10" s="5" t="s">
        <v>5</v>
      </c>
    </row>
    <row r="11" spans="1:8" ht="15.75" x14ac:dyDescent="0.25">
      <c r="A11" s="38"/>
      <c r="B11" s="2" t="s">
        <v>39</v>
      </c>
      <c r="C11" s="5" t="s">
        <v>40</v>
      </c>
      <c r="D11" s="10">
        <v>24696.76</v>
      </c>
      <c r="E11" s="2">
        <v>1</v>
      </c>
      <c r="F11" s="10">
        <f>D11*E11</f>
        <v>24696.76</v>
      </c>
      <c r="G11" s="10">
        <v>43057</v>
      </c>
      <c r="H11" s="9">
        <f>1-(F11:F12/G11)</f>
        <v>0.42641707504006321</v>
      </c>
    </row>
    <row r="12" spans="1:8" ht="15.75" x14ac:dyDescent="0.25">
      <c r="A12" s="38"/>
      <c r="B12" s="2" t="s">
        <v>35</v>
      </c>
      <c r="C12" s="5" t="s">
        <v>38</v>
      </c>
      <c r="D12" s="10">
        <f>276.64+131.7+558.85+271.54+148.16+404.04</f>
        <v>1790.93</v>
      </c>
      <c r="E12" s="2">
        <v>1</v>
      </c>
      <c r="F12" s="10">
        <f>D12*E12</f>
        <v>1790.93</v>
      </c>
      <c r="G12" s="10"/>
      <c r="H12" s="9"/>
    </row>
    <row r="13" spans="1:8" ht="15.75" x14ac:dyDescent="0.25">
      <c r="A13" s="38"/>
      <c r="B13" s="12" t="s">
        <v>41</v>
      </c>
      <c r="C13" s="5"/>
      <c r="D13" s="10">
        <v>15690</v>
      </c>
      <c r="E13" s="2">
        <v>1</v>
      </c>
      <c r="F13" s="10">
        <f>D13*E13</f>
        <v>15690</v>
      </c>
      <c r="G13" s="10">
        <f>10700+21800</f>
        <v>32500</v>
      </c>
      <c r="H13" s="9">
        <f>1-(F13/G13)</f>
        <v>0.51723076923076916</v>
      </c>
    </row>
    <row r="14" spans="1:8" ht="15.75" x14ac:dyDescent="0.25">
      <c r="A14" s="38"/>
      <c r="B14" s="2" t="s">
        <v>42</v>
      </c>
      <c r="C14" s="5" t="s">
        <v>43</v>
      </c>
      <c r="D14" s="10">
        <v>3093</v>
      </c>
      <c r="E14" s="2">
        <v>1</v>
      </c>
      <c r="F14" s="10">
        <f t="shared" ref="F14:F17" si="0">D14*E14</f>
        <v>3093</v>
      </c>
      <c r="G14" s="10">
        <v>0</v>
      </c>
      <c r="H14" s="9"/>
    </row>
    <row r="15" spans="1:8" ht="15.75" x14ac:dyDescent="0.25">
      <c r="A15" s="38"/>
      <c r="B15" s="2" t="s">
        <v>44</v>
      </c>
      <c r="C15" s="5" t="s">
        <v>45</v>
      </c>
      <c r="D15" s="10">
        <v>376</v>
      </c>
      <c r="E15" s="2">
        <v>1</v>
      </c>
      <c r="F15" s="10">
        <f t="shared" si="0"/>
        <v>376</v>
      </c>
      <c r="G15" s="10">
        <v>1473</v>
      </c>
      <c r="H15" s="9">
        <f>1-(F15/G15)</f>
        <v>0.74473862864901563</v>
      </c>
    </row>
    <row r="16" spans="1:8" ht="15.75" x14ac:dyDescent="0.25">
      <c r="A16" s="38"/>
      <c r="B16" s="2" t="s">
        <v>46</v>
      </c>
      <c r="C16" s="5" t="s">
        <v>38</v>
      </c>
      <c r="D16" s="10">
        <v>775</v>
      </c>
      <c r="E16" s="2">
        <v>1</v>
      </c>
      <c r="F16" s="10">
        <f t="shared" ref="F16" si="1">D16*E16</f>
        <v>775</v>
      </c>
      <c r="G16" s="10"/>
      <c r="H16" s="9"/>
    </row>
    <row r="17" spans="1:8" ht="15.75" x14ac:dyDescent="0.25">
      <c r="A17" s="38"/>
      <c r="B17" s="2" t="s">
        <v>32</v>
      </c>
      <c r="C17" s="5"/>
      <c r="D17" s="10"/>
      <c r="E17" s="2"/>
      <c r="F17" s="10">
        <f t="shared" si="0"/>
        <v>0</v>
      </c>
      <c r="G17" s="10"/>
      <c r="H17" s="9"/>
    </row>
    <row r="18" spans="1:8" ht="15.75" x14ac:dyDescent="0.25">
      <c r="A18" s="38"/>
      <c r="B18" s="40" t="s">
        <v>11</v>
      </c>
      <c r="C18" s="41"/>
      <c r="D18" s="10">
        <f>13296.27+522.44</f>
        <v>13818.710000000001</v>
      </c>
      <c r="E18" s="2">
        <v>1</v>
      </c>
      <c r="F18" s="10">
        <f>D18</f>
        <v>13818.710000000001</v>
      </c>
      <c r="G18" s="10">
        <v>17869</v>
      </c>
      <c r="H18" s="9">
        <f>1-((F18:F19-F21)/G18)</f>
        <v>0.34282668308243325</v>
      </c>
    </row>
    <row r="19" spans="1:8" ht="15.75" x14ac:dyDescent="0.25">
      <c r="A19" s="38"/>
      <c r="B19" s="40" t="s">
        <v>12</v>
      </c>
      <c r="C19" s="41"/>
      <c r="D19" s="10">
        <f>274.34+4603.12</f>
        <v>4877.46</v>
      </c>
      <c r="E19" s="2">
        <v>1</v>
      </c>
      <c r="F19" s="10">
        <f t="shared" ref="F19:F21" si="2">D19</f>
        <v>4877.46</v>
      </c>
      <c r="G19" s="10"/>
      <c r="H19" s="9"/>
    </row>
    <row r="20" spans="1:8" ht="15.75" x14ac:dyDescent="0.25">
      <c r="A20" s="38"/>
      <c r="B20" s="40" t="s">
        <v>13</v>
      </c>
      <c r="C20" s="41"/>
      <c r="D20" s="10">
        <f>85.24+70.58+81.13+60.66+148.16+276.64+131.7+558.85+271.54</f>
        <v>1684.5</v>
      </c>
      <c r="E20" s="2">
        <v>1</v>
      </c>
      <c r="F20" s="10">
        <f t="shared" si="2"/>
        <v>1684.5</v>
      </c>
      <c r="G20" s="10"/>
      <c r="H20" s="9"/>
    </row>
    <row r="21" spans="1:8" ht="15.75" x14ac:dyDescent="0.25">
      <c r="A21" s="38"/>
      <c r="B21" s="40" t="s">
        <v>23</v>
      </c>
      <c r="C21" s="41"/>
      <c r="D21" s="10">
        <f>1895.68+2*90</f>
        <v>2075.6800000000003</v>
      </c>
      <c r="E21" s="2"/>
      <c r="F21" s="10">
        <f t="shared" si="2"/>
        <v>2075.6800000000003</v>
      </c>
      <c r="G21" s="10"/>
      <c r="H21" s="9"/>
    </row>
    <row r="22" spans="1:8" ht="26.25" x14ac:dyDescent="0.4">
      <c r="A22" s="38"/>
      <c r="B22" s="36" t="s">
        <v>27</v>
      </c>
      <c r="C22" s="37"/>
      <c r="D22" s="2"/>
      <c r="E22" s="2"/>
      <c r="F22" s="10">
        <f>SUM(F11:F20)-F21</f>
        <v>64726.68</v>
      </c>
      <c r="G22" s="10">
        <f>SUM(G11:G20)</f>
        <v>94899</v>
      </c>
      <c r="H22" s="9">
        <f t="shared" ref="H22" si="3">1-(F22/G22)</f>
        <v>0.31794139032023516</v>
      </c>
    </row>
    <row r="23" spans="1:8" ht="15.75" x14ac:dyDescent="0.25">
      <c r="B23" s="1" t="s">
        <v>6</v>
      </c>
      <c r="C23" s="1"/>
      <c r="D23" s="8" t="s">
        <v>48</v>
      </c>
      <c r="E23" s="8"/>
      <c r="F23" s="1"/>
      <c r="G23" s="1"/>
      <c r="H23" s="1"/>
    </row>
    <row r="24" spans="1:8" ht="15.75" x14ac:dyDescent="0.25">
      <c r="B24" s="1" t="s">
        <v>7</v>
      </c>
      <c r="C24" s="42" t="s">
        <v>49</v>
      </c>
      <c r="D24" s="42"/>
      <c r="E24" s="42"/>
      <c r="F24" s="42"/>
      <c r="G24" s="42"/>
      <c r="H24" s="42"/>
    </row>
    <row r="25" spans="1:8" ht="15.75" x14ac:dyDescent="0.25">
      <c r="B25" s="4" t="s">
        <v>28</v>
      </c>
      <c r="C25" s="43" t="s">
        <v>50</v>
      </c>
      <c r="D25" s="43"/>
      <c r="E25" s="43"/>
      <c r="F25" s="43"/>
      <c r="G25" s="43"/>
      <c r="H25" s="43"/>
    </row>
    <row r="26" spans="1:8" ht="37.5" customHeight="1" x14ac:dyDescent="0.25">
      <c r="A26" s="38" t="s">
        <v>30</v>
      </c>
      <c r="B26" s="2" t="s">
        <v>8</v>
      </c>
      <c r="C26" s="2"/>
      <c r="D26" s="5" t="s">
        <v>9</v>
      </c>
      <c r="E26" s="5" t="s">
        <v>3</v>
      </c>
      <c r="F26" s="5" t="s">
        <v>4</v>
      </c>
      <c r="G26" s="7" t="s">
        <v>22</v>
      </c>
      <c r="H26" s="5" t="s">
        <v>5</v>
      </c>
    </row>
    <row r="27" spans="1:8" ht="15.75" x14ac:dyDescent="0.25">
      <c r="A27" s="38"/>
      <c r="B27" s="40" t="s">
        <v>25</v>
      </c>
      <c r="C27" s="41"/>
      <c r="D27" s="2">
        <f>62-6.5</f>
        <v>55.5</v>
      </c>
      <c r="E27" s="5">
        <f>2*(4.75+8.5)</f>
        <v>26.5</v>
      </c>
      <c r="F27" s="10">
        <f>D27*E27</f>
        <v>1470.75</v>
      </c>
      <c r="G27" s="10">
        <v>15100</v>
      </c>
      <c r="H27" s="9">
        <f>1-((SUM(F27:F31)/G27))</f>
        <v>0.2614523178807947</v>
      </c>
    </row>
    <row r="28" spans="1:8" ht="15.75" x14ac:dyDescent="0.25">
      <c r="A28" s="38"/>
      <c r="B28" s="40" t="s">
        <v>26</v>
      </c>
      <c r="C28" s="41"/>
      <c r="D28" s="2">
        <f>62-6.5</f>
        <v>55.5</v>
      </c>
      <c r="E28" s="5">
        <f>2*(2.5+12+11+11.5+10+10.5+9.5+11.5+5)</f>
        <v>167</v>
      </c>
      <c r="F28" s="10">
        <f t="shared" ref="F28:F33" si="4">D28*E28</f>
        <v>9268.5</v>
      </c>
      <c r="G28" s="10"/>
      <c r="H28" s="9"/>
    </row>
    <row r="29" spans="1:8" ht="15.75" x14ac:dyDescent="0.25">
      <c r="A29" s="38"/>
      <c r="B29" s="40" t="s">
        <v>10</v>
      </c>
      <c r="C29" s="41"/>
      <c r="D29" s="2"/>
      <c r="E29" s="2">
        <v>0</v>
      </c>
      <c r="F29" s="10">
        <f t="shared" si="4"/>
        <v>0</v>
      </c>
      <c r="G29" s="10"/>
      <c r="H29" s="2"/>
    </row>
    <row r="30" spans="1:8" ht="15.75" x14ac:dyDescent="0.25">
      <c r="A30" s="38"/>
      <c r="B30" s="40" t="s">
        <v>51</v>
      </c>
      <c r="C30" s="41"/>
      <c r="D30" s="2">
        <f>663.2+566.28</f>
        <v>1229.48</v>
      </c>
      <c r="E30" s="2">
        <v>1</v>
      </c>
      <c r="F30" s="10"/>
      <c r="G30" s="10"/>
      <c r="H30" s="2"/>
    </row>
    <row r="31" spans="1:8" ht="15.75" x14ac:dyDescent="0.25">
      <c r="A31" s="38"/>
      <c r="B31" s="40" t="s">
        <v>24</v>
      </c>
      <c r="C31" s="41"/>
      <c r="D31" s="2">
        <f>412.82</f>
        <v>412.82</v>
      </c>
      <c r="E31" s="2">
        <v>1</v>
      </c>
      <c r="F31" s="10">
        <f t="shared" si="4"/>
        <v>412.82</v>
      </c>
      <c r="G31" s="10"/>
      <c r="H31" s="2"/>
    </row>
    <row r="32" spans="1:8" ht="15.75" x14ac:dyDescent="0.25">
      <c r="A32" s="38"/>
      <c r="B32" s="2" t="s">
        <v>47</v>
      </c>
      <c r="C32" s="2"/>
      <c r="D32" s="2">
        <v>524.65</v>
      </c>
      <c r="E32" s="2">
        <v>1</v>
      </c>
      <c r="F32" s="10"/>
      <c r="G32" s="10"/>
      <c r="H32" s="2"/>
    </row>
    <row r="33" spans="1:8" ht="15.75" x14ac:dyDescent="0.25">
      <c r="A33" s="38"/>
      <c r="B33" s="2" t="s">
        <v>52</v>
      </c>
      <c r="C33" s="2"/>
      <c r="D33" s="2">
        <v>75</v>
      </c>
      <c r="E33" s="2">
        <v>1</v>
      </c>
      <c r="F33" s="10">
        <f t="shared" si="4"/>
        <v>75</v>
      </c>
      <c r="G33" s="10"/>
      <c r="H33" s="2"/>
    </row>
    <row r="34" spans="1:8" ht="15.75" x14ac:dyDescent="0.25">
      <c r="A34" s="38"/>
      <c r="B34" s="2" t="s">
        <v>14</v>
      </c>
      <c r="C34" s="2"/>
      <c r="D34" s="2"/>
      <c r="E34" s="2"/>
      <c r="F34" s="10"/>
      <c r="G34" s="10"/>
      <c r="H34" s="2"/>
    </row>
    <row r="35" spans="1:8" ht="15.75" x14ac:dyDescent="0.25">
      <c r="A35" s="38"/>
      <c r="B35" s="2"/>
      <c r="C35" s="2"/>
      <c r="D35" s="2"/>
      <c r="E35" s="2"/>
      <c r="F35" s="10"/>
      <c r="G35" s="10"/>
      <c r="H35" s="2"/>
    </row>
    <row r="36" spans="1:8" ht="26.25" x14ac:dyDescent="0.4">
      <c r="A36" s="38"/>
      <c r="B36" s="36" t="s">
        <v>27</v>
      </c>
      <c r="C36" s="37"/>
      <c r="D36" s="2"/>
      <c r="E36" s="2"/>
      <c r="F36" s="10">
        <f>SUM(F27:F29,F31,F33)</f>
        <v>11227.07</v>
      </c>
      <c r="G36" s="10">
        <f>SUM(G27:G34)</f>
        <v>15100</v>
      </c>
      <c r="H36" s="9">
        <f>1-(F36/G36)</f>
        <v>0.25648543046357619</v>
      </c>
    </row>
    <row r="37" spans="1:8" ht="15.75" customHeight="1" x14ac:dyDescent="0.25">
      <c r="A37" s="39"/>
      <c r="B37" s="13"/>
      <c r="C37" s="14"/>
      <c r="D37" s="14"/>
      <c r="E37" s="14"/>
      <c r="F37" s="14"/>
      <c r="G37" s="14"/>
      <c r="H37" s="15"/>
    </row>
    <row r="38" spans="1:8" ht="15.75" customHeight="1" x14ac:dyDescent="0.25">
      <c r="A38" s="39"/>
      <c r="B38" s="16"/>
      <c r="C38" s="17"/>
      <c r="D38" s="17"/>
      <c r="E38" s="17"/>
      <c r="F38" s="17"/>
      <c r="G38" s="17"/>
      <c r="H38" s="18"/>
    </row>
    <row r="39" spans="1:8" ht="15.75" customHeight="1" x14ac:dyDescent="0.25">
      <c r="B39" s="19"/>
      <c r="C39" s="20"/>
      <c r="D39" s="20"/>
      <c r="E39" s="20"/>
      <c r="F39" s="20"/>
      <c r="G39" s="20"/>
      <c r="H39" s="21"/>
    </row>
    <row r="40" spans="1:8" ht="26.25" x14ac:dyDescent="0.4">
      <c r="B40" s="36" t="s">
        <v>31</v>
      </c>
      <c r="C40" s="37"/>
      <c r="D40" s="2"/>
      <c r="E40" s="2"/>
      <c r="F40" s="10">
        <f>F36+F22</f>
        <v>75953.75</v>
      </c>
      <c r="G40" s="10">
        <f>G36+G22</f>
        <v>109999</v>
      </c>
      <c r="H40" s="9">
        <f>1-(F40/G40)</f>
        <v>0.30950508640987651</v>
      </c>
    </row>
  </sheetData>
  <mergeCells count="24"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H24"/>
    <mergeCell ref="C25:H25"/>
    <mergeCell ref="B27:C27"/>
    <mergeCell ref="B28:C28"/>
    <mergeCell ref="B29:C29"/>
    <mergeCell ref="B30:C30"/>
    <mergeCell ref="B37:H39"/>
    <mergeCell ref="G2:H2"/>
    <mergeCell ref="G3:H3"/>
    <mergeCell ref="C3:D3"/>
    <mergeCell ref="B5:H5"/>
    <mergeCell ref="B6:H6"/>
    <mergeCell ref="B4:H4"/>
    <mergeCell ref="C2:D2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2012-05-15T12:01:28Z</cp:lastPrinted>
  <dcterms:created xsi:type="dcterms:W3CDTF">2012-01-02T19:49:58Z</dcterms:created>
  <dcterms:modified xsi:type="dcterms:W3CDTF">2012-05-15T12:02:09Z</dcterms:modified>
</cp:coreProperties>
</file>