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600" yWindow="210" windowWidth="27795" windowHeight="12720" activeTab="1"/>
  </bookViews>
  <sheets>
    <sheet name="CNC Layout" sheetId="2" r:id="rId1"/>
    <sheet name="Veneer Saw Layout" sheetId="3" r:id="rId2"/>
  </sheets>
  <calcPr calcId="145621"/>
</workbook>
</file>

<file path=xl/calcChain.xml><?xml version="1.0" encoding="utf-8"?>
<calcChain xmlns="http://schemas.openxmlformats.org/spreadsheetml/2006/main">
  <c r="U57" i="3" l="1"/>
  <c r="T56" i="3"/>
  <c r="O55" i="3"/>
  <c r="U55" i="3" s="1"/>
  <c r="T54" i="3"/>
  <c r="U53" i="3"/>
  <c r="P53" i="3"/>
  <c r="R53" i="3" s="1"/>
  <c r="U50" i="3"/>
  <c r="P50" i="3"/>
  <c r="R50" i="3" s="1"/>
  <c r="N50" i="3"/>
  <c r="T46" i="3"/>
  <c r="U46" i="3" s="1"/>
  <c r="P46" i="3"/>
  <c r="R46" i="3" s="1"/>
  <c r="U45" i="3"/>
  <c r="R45" i="3"/>
  <c r="P45" i="3"/>
  <c r="T44" i="3"/>
  <c r="U44" i="3" s="1"/>
  <c r="R44" i="3"/>
  <c r="P44" i="3"/>
  <c r="U43" i="3"/>
  <c r="U47" i="3" s="1"/>
  <c r="P43" i="3"/>
  <c r="R43" i="3" s="1"/>
  <c r="U40" i="3"/>
  <c r="N40" i="3"/>
  <c r="P40" i="3" s="1"/>
  <c r="R40" i="3" s="1"/>
  <c r="T36" i="3"/>
  <c r="U36" i="3" s="1"/>
  <c r="R36" i="3"/>
  <c r="P36" i="3"/>
  <c r="U35" i="3"/>
  <c r="P35" i="3"/>
  <c r="R35" i="3" s="1"/>
  <c r="T34" i="3"/>
  <c r="P34" i="3"/>
  <c r="R34" i="3" s="1"/>
  <c r="U33" i="3"/>
  <c r="P33" i="3"/>
  <c r="R33" i="3" s="1"/>
  <c r="S30" i="3"/>
  <c r="P30" i="3"/>
  <c r="R30" i="3" s="1"/>
  <c r="O30" i="3"/>
  <c r="U30" i="3" s="1"/>
  <c r="N30" i="3"/>
  <c r="T27" i="3"/>
  <c r="U27" i="3" s="1"/>
  <c r="R27" i="3"/>
  <c r="P27" i="3"/>
  <c r="U26" i="3"/>
  <c r="P26" i="3"/>
  <c r="R26" i="3" s="1"/>
  <c r="N26" i="3"/>
  <c r="U25" i="3"/>
  <c r="P25" i="3"/>
  <c r="R25" i="3" s="1"/>
  <c r="N25" i="3"/>
  <c r="T21" i="3"/>
  <c r="U21" i="3" s="1"/>
  <c r="R21" i="3"/>
  <c r="P21" i="3"/>
  <c r="U20" i="3"/>
  <c r="P20" i="3"/>
  <c r="R20" i="3" s="1"/>
  <c r="U16" i="3"/>
  <c r="P16" i="3"/>
  <c r="R16" i="3" s="1"/>
  <c r="N16" i="3"/>
  <c r="U15" i="3"/>
  <c r="P15" i="3"/>
  <c r="R15" i="3" s="1"/>
  <c r="O15" i="3"/>
  <c r="T14" i="3"/>
  <c r="U14" i="3" s="1"/>
  <c r="R14" i="3"/>
  <c r="P14" i="3"/>
  <c r="U13" i="3"/>
  <c r="U17" i="3" s="1"/>
  <c r="P13" i="3"/>
  <c r="R13" i="3" s="1"/>
  <c r="U8" i="3"/>
  <c r="P8" i="3"/>
  <c r="R8" i="3" s="1"/>
  <c r="O8" i="3"/>
  <c r="T7" i="3"/>
  <c r="U7" i="3" s="1"/>
  <c r="R7" i="3"/>
  <c r="P7" i="3"/>
  <c r="P6" i="3"/>
  <c r="R6" i="3" s="1"/>
  <c r="O6" i="3"/>
  <c r="U6" i="3" s="1"/>
  <c r="T5" i="3"/>
  <c r="U5" i="3" s="1"/>
  <c r="R5" i="3"/>
  <c r="P5" i="3"/>
  <c r="U4" i="3"/>
  <c r="P4" i="3"/>
  <c r="R4" i="3" s="1"/>
  <c r="J59" i="3"/>
  <c r="J58" i="3"/>
  <c r="D55" i="3"/>
  <c r="J55" i="3" s="1"/>
  <c r="I56" i="3"/>
  <c r="I54" i="3"/>
  <c r="C55" i="3"/>
  <c r="C56" i="3" s="1"/>
  <c r="C54" i="3"/>
  <c r="E54" i="3"/>
  <c r="G54" i="3" s="1"/>
  <c r="J57" i="3"/>
  <c r="J53" i="3"/>
  <c r="E53" i="3"/>
  <c r="G53" i="3" s="1"/>
  <c r="C50" i="3"/>
  <c r="J50" i="3"/>
  <c r="E50" i="3"/>
  <c r="G50" i="3" s="1"/>
  <c r="I46" i="3"/>
  <c r="E46" i="3"/>
  <c r="G46" i="3" s="1"/>
  <c r="J45" i="3"/>
  <c r="E45" i="3"/>
  <c r="G45" i="3" s="1"/>
  <c r="I44" i="3"/>
  <c r="E44" i="3"/>
  <c r="G44" i="3" s="1"/>
  <c r="J44" i="3" s="1"/>
  <c r="J43" i="3"/>
  <c r="E43" i="3"/>
  <c r="G43" i="3" s="1"/>
  <c r="C40" i="3"/>
  <c r="E40" i="3"/>
  <c r="G40" i="3" s="1"/>
  <c r="J40" i="3"/>
  <c r="J37" i="3"/>
  <c r="I36" i="3"/>
  <c r="I34" i="3"/>
  <c r="E36" i="3"/>
  <c r="G36" i="3" s="1"/>
  <c r="J35" i="3"/>
  <c r="E35" i="3"/>
  <c r="G35" i="3" s="1"/>
  <c r="E34" i="3"/>
  <c r="G34" i="3" s="1"/>
  <c r="J33" i="3"/>
  <c r="E33" i="3"/>
  <c r="G33" i="3" s="1"/>
  <c r="H30" i="3"/>
  <c r="J30" i="3" s="1"/>
  <c r="C30" i="3"/>
  <c r="D30" i="3"/>
  <c r="E30" i="3"/>
  <c r="G30" i="3" s="1"/>
  <c r="I27" i="3"/>
  <c r="E27" i="3"/>
  <c r="G27" i="3" s="1"/>
  <c r="J27" i="3" s="1"/>
  <c r="C26" i="3"/>
  <c r="J26" i="3"/>
  <c r="E26" i="3"/>
  <c r="G26" i="3" s="1"/>
  <c r="C25" i="3"/>
  <c r="J25" i="3"/>
  <c r="E25" i="3"/>
  <c r="G25" i="3" s="1"/>
  <c r="I21" i="3"/>
  <c r="E21" i="3"/>
  <c r="G21" i="3" s="1"/>
  <c r="J21" i="3" s="1"/>
  <c r="J20" i="3"/>
  <c r="E20" i="3"/>
  <c r="G20" i="3" s="1"/>
  <c r="J16" i="3"/>
  <c r="E16" i="3"/>
  <c r="G16" i="3" s="1"/>
  <c r="C16" i="3"/>
  <c r="D15" i="3"/>
  <c r="J15" i="3" s="1"/>
  <c r="E15" i="3"/>
  <c r="G15" i="3" s="1"/>
  <c r="I14" i="3"/>
  <c r="E14" i="3"/>
  <c r="G14" i="3" s="1"/>
  <c r="J13" i="3"/>
  <c r="E13" i="3"/>
  <c r="G13" i="3" s="1"/>
  <c r="D8" i="3"/>
  <c r="N24" i="2"/>
  <c r="N25" i="2"/>
  <c r="N26" i="2"/>
  <c r="N27" i="2"/>
  <c r="N28" i="2"/>
  <c r="P26" i="2"/>
  <c r="R26" i="2" s="1"/>
  <c r="P13" i="2"/>
  <c r="R13" i="2" s="1"/>
  <c r="U13" i="2" s="1"/>
  <c r="N19" i="2"/>
  <c r="P19" i="2" s="1"/>
  <c r="R19" i="2" s="1"/>
  <c r="T36" i="2"/>
  <c r="U37" i="2"/>
  <c r="P37" i="2"/>
  <c r="R37" i="2" s="1"/>
  <c r="P36" i="2"/>
  <c r="R36" i="2" s="1"/>
  <c r="U35" i="2"/>
  <c r="P35" i="2"/>
  <c r="R35" i="2" s="1"/>
  <c r="T34" i="2"/>
  <c r="P34" i="2"/>
  <c r="R34" i="2" s="1"/>
  <c r="U34" i="2" s="1"/>
  <c r="U33" i="2"/>
  <c r="P33" i="2"/>
  <c r="R33" i="2" s="1"/>
  <c r="T28" i="2"/>
  <c r="U27" i="2"/>
  <c r="T26" i="2"/>
  <c r="U25" i="2"/>
  <c r="T24" i="2"/>
  <c r="U19" i="2"/>
  <c r="T15" i="2"/>
  <c r="P15" i="2"/>
  <c r="R15" i="2" s="1"/>
  <c r="U14" i="2"/>
  <c r="P14" i="2"/>
  <c r="R14" i="2" s="1"/>
  <c r="T13" i="2"/>
  <c r="R12" i="2"/>
  <c r="Q12" i="2"/>
  <c r="U12" i="2" s="1"/>
  <c r="P12" i="2"/>
  <c r="T7" i="2"/>
  <c r="P7" i="2"/>
  <c r="R7" i="2" s="1"/>
  <c r="U6" i="2"/>
  <c r="P6" i="2"/>
  <c r="R6" i="2" s="1"/>
  <c r="T5" i="2"/>
  <c r="P5" i="2"/>
  <c r="R5" i="2" s="1"/>
  <c r="U5" i="2" s="1"/>
  <c r="P4" i="2"/>
  <c r="R4" i="2" s="1"/>
  <c r="U9" i="3" l="1"/>
  <c r="U34" i="3"/>
  <c r="U37" i="3" s="1"/>
  <c r="P55" i="3"/>
  <c r="R55" i="3" s="1"/>
  <c r="P54" i="3"/>
  <c r="R54" i="3" s="1"/>
  <c r="U54" i="3" s="1"/>
  <c r="J54" i="3"/>
  <c r="E56" i="3"/>
  <c r="G56" i="3" s="1"/>
  <c r="J56" i="3" s="1"/>
  <c r="C57" i="3"/>
  <c r="E57" i="3" s="1"/>
  <c r="G57" i="3" s="1"/>
  <c r="E55" i="3"/>
  <c r="G55" i="3" s="1"/>
  <c r="J46" i="3"/>
  <c r="J47" i="3" s="1"/>
  <c r="J36" i="3"/>
  <c r="J34" i="3"/>
  <c r="J14" i="3"/>
  <c r="J17" i="3" s="1"/>
  <c r="P28" i="2"/>
  <c r="R28" i="2" s="1"/>
  <c r="U28" i="2" s="1"/>
  <c r="P27" i="2"/>
  <c r="R27" i="2" s="1"/>
  <c r="P24" i="2"/>
  <c r="R24" i="2" s="1"/>
  <c r="U24" i="2" s="1"/>
  <c r="P25" i="2"/>
  <c r="R25" i="2" s="1"/>
  <c r="U15" i="2"/>
  <c r="Q4" i="2"/>
  <c r="U4" i="2" s="1"/>
  <c r="U7" i="2"/>
  <c r="U8" i="2" s="1"/>
  <c r="U36" i="2"/>
  <c r="U38" i="2" s="1"/>
  <c r="U16" i="2"/>
  <c r="U20" i="2" s="1"/>
  <c r="U26" i="2"/>
  <c r="J8" i="3"/>
  <c r="E8" i="3"/>
  <c r="G8" i="3" s="1"/>
  <c r="I7" i="3"/>
  <c r="D6" i="3"/>
  <c r="I5" i="3"/>
  <c r="I28" i="2"/>
  <c r="I26" i="2"/>
  <c r="J4" i="3"/>
  <c r="E7" i="3"/>
  <c r="G7" i="3" s="1"/>
  <c r="J6" i="3"/>
  <c r="E6" i="3"/>
  <c r="G6" i="3" s="1"/>
  <c r="E5" i="3"/>
  <c r="G5" i="3" s="1"/>
  <c r="E4" i="3"/>
  <c r="G4" i="3" s="1"/>
  <c r="C25" i="2"/>
  <c r="C26" i="2"/>
  <c r="C27" i="2"/>
  <c r="C28" i="2"/>
  <c r="C24" i="2"/>
  <c r="E34" i="2"/>
  <c r="E35" i="2"/>
  <c r="E36" i="2"/>
  <c r="E37" i="2"/>
  <c r="E33" i="2"/>
  <c r="J35" i="2"/>
  <c r="I36" i="2"/>
  <c r="J33" i="2"/>
  <c r="J37" i="2"/>
  <c r="I34" i="2"/>
  <c r="J25" i="2"/>
  <c r="I24" i="2"/>
  <c r="J27" i="2"/>
  <c r="J19" i="2"/>
  <c r="I15" i="2"/>
  <c r="J14" i="2"/>
  <c r="I13" i="2"/>
  <c r="I7" i="2"/>
  <c r="I5" i="2"/>
  <c r="J6" i="2"/>
  <c r="P57" i="3" l="1"/>
  <c r="R57" i="3" s="1"/>
  <c r="P56" i="3"/>
  <c r="R56" i="3" s="1"/>
  <c r="U56" i="3" s="1"/>
  <c r="U58" i="3" s="1"/>
  <c r="U59" i="3" s="1"/>
  <c r="U29" i="2"/>
  <c r="U39" i="2" s="1"/>
  <c r="J7" i="3"/>
  <c r="J9" i="3" s="1"/>
  <c r="J5" i="3"/>
  <c r="G36" i="2" l="1"/>
  <c r="J36" i="2" s="1"/>
  <c r="E28" i="2" l="1"/>
  <c r="E27" i="2"/>
  <c r="E26" i="2"/>
  <c r="E25" i="2"/>
  <c r="E24" i="2"/>
  <c r="E14" i="2"/>
  <c r="E13" i="2"/>
  <c r="E12" i="2"/>
  <c r="E7" i="2"/>
  <c r="E6" i="2"/>
  <c r="E5" i="2"/>
  <c r="E4" i="2"/>
  <c r="E15" i="2" l="1"/>
  <c r="C19" i="2"/>
  <c r="E19" i="2" s="1"/>
  <c r="G19" i="2" s="1"/>
  <c r="G35" i="2"/>
  <c r="G14" i="2"/>
  <c r="G15" i="2"/>
  <c r="J15" i="2" s="1"/>
  <c r="G13" i="2"/>
  <c r="J13" i="2" s="1"/>
  <c r="G28" i="2"/>
  <c r="J28" i="2" s="1"/>
  <c r="G27" i="2"/>
  <c r="G26" i="2"/>
  <c r="J26" i="2" s="1"/>
  <c r="G25" i="2"/>
  <c r="G24" i="2"/>
  <c r="J24" i="2" s="1"/>
  <c r="G6" i="2"/>
  <c r="G7" i="2"/>
  <c r="J7" i="2" s="1"/>
  <c r="G5" i="2"/>
  <c r="J5" i="2" s="1"/>
  <c r="F12" i="2" l="1"/>
  <c r="G12" i="2"/>
  <c r="F4" i="2"/>
  <c r="G4" i="2"/>
  <c r="J29" i="2"/>
  <c r="G37" i="2"/>
  <c r="G33" i="2"/>
  <c r="G34" i="2"/>
  <c r="J34" i="2" s="1"/>
  <c r="J38" i="2" s="1"/>
  <c r="J8" i="2" l="1"/>
  <c r="J4" i="2"/>
  <c r="J12" i="2"/>
  <c r="J16" i="2" s="1"/>
  <c r="J20" i="2" s="1"/>
  <c r="J39" i="2"/>
</calcChain>
</file>

<file path=xl/sharedStrings.xml><?xml version="1.0" encoding="utf-8"?>
<sst xmlns="http://schemas.openxmlformats.org/spreadsheetml/2006/main" count="352" uniqueCount="28">
  <si>
    <t>cfm</t>
  </si>
  <si>
    <t>Size</t>
  </si>
  <si>
    <t>Velocity</t>
  </si>
  <si>
    <t>VP</t>
  </si>
  <si>
    <t>10" CNC</t>
  </si>
  <si>
    <t>Description</t>
  </si>
  <si>
    <t>Length</t>
  </si>
  <si>
    <t>SP</t>
  </si>
  <si>
    <t>Flex</t>
  </si>
  <si>
    <t>pipe</t>
  </si>
  <si>
    <t>90 elbow</t>
  </si>
  <si>
    <t>45 elbow</t>
  </si>
  <si>
    <t>11" CNC</t>
  </si>
  <si>
    <t>15" trunk</t>
  </si>
  <si>
    <t>3" Pickup</t>
  </si>
  <si>
    <t>Vertical Run</t>
  </si>
  <si>
    <t>15" Trunkline</t>
  </si>
  <si>
    <t>F</t>
  </si>
  <si>
    <t>SP/100</t>
  </si>
  <si>
    <t>K</t>
  </si>
  <si>
    <t>Total Static in System</t>
  </si>
  <si>
    <t>6" Veneer Saw</t>
  </si>
  <si>
    <t>Pipe</t>
  </si>
  <si>
    <t>5500 CFM</t>
  </si>
  <si>
    <t>8000 CFM</t>
  </si>
  <si>
    <t>6" saw</t>
  </si>
  <si>
    <t>4" saw</t>
  </si>
  <si>
    <t>trunk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</si>
</sst>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_(* #,##0.000_);_(* \(#,##0.00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164" fontId="0" fillId="0" borderId="0" xfId="1" applyNumberFormat="1" applyFont="1"/>
    <xf numFmtId="165" fontId="0" fillId="0" borderId="0" xfId="1" applyNumberFormat="1" applyFont="1"/>
    <xf numFmtId="43" fontId="0" fillId="0" borderId="0" xfId="1" applyFont="1"/>
    <xf numFmtId="43" fontId="0" fillId="0" borderId="0" xfId="0" applyNumberFormat="1"/>
    <xf numFmtId="0" fontId="0" fillId="0" borderId="0" xfId="0" applyFill="1"/>
    <xf numFmtId="164" fontId="0" fillId="0" borderId="0" xfId="0" applyNumberFormat="1"/>
    <xf numFmtId="43" fontId="0" fillId="2" borderId="0" xfId="0" applyNumberFormat="1" applyFill="1"/>
    <xf numFmtId="43" fontId="0" fillId="2" borderId="1" xfId="0" applyNumberFormat="1" applyFill="1" applyBorder="1"/>
    <xf numFmtId="43" fontId="0" fillId="2" borderId="2" xfId="0" applyNumberFormat="1" applyFill="1" applyBorder="1"/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0" xfId="0" applyBorder="1"/>
    <xf numFmtId="165" fontId="0" fillId="0" borderId="0" xfId="1" applyNumberFormat="1" applyFont="1" applyBorder="1"/>
    <xf numFmtId="43" fontId="0" fillId="0" borderId="0" xfId="1" applyFont="1" applyBorder="1"/>
    <xf numFmtId="164" fontId="0" fillId="0" borderId="0" xfId="1" applyNumberFormat="1" applyFont="1" applyBorder="1"/>
    <xf numFmtId="164" fontId="0" fillId="0" borderId="0" xfId="0" applyNumberFormat="1" applyBorder="1"/>
    <xf numFmtId="43" fontId="0" fillId="0" borderId="0" xfId="0" applyNumberFormat="1" applyBorder="1"/>
    <xf numFmtId="0" fontId="0" fillId="0" borderId="0" xfId="0" applyFill="1" applyBorder="1"/>
    <xf numFmtId="0" fontId="0" fillId="0" borderId="0" xfId="0" applyAlignment="1">
      <alignment horizontal="center"/>
    </xf>
    <xf numFmtId="0" fontId="2" fillId="0" borderId="5" xfId="0" applyFont="1" applyBorder="1" applyAlignment="1">
      <alignment horizontal="center"/>
    </xf>
    <xf numFmtId="0" fontId="0" fillId="2" borderId="0" xfId="0" applyFill="1" applyBorder="1"/>
    <xf numFmtId="0" fontId="0" fillId="2" borderId="0" xfId="0" applyFill="1"/>
    <xf numFmtId="43" fontId="0" fillId="2" borderId="4" xfId="0" applyNumberForma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9"/>
  <sheetViews>
    <sheetView topLeftCell="A16" workbookViewId="0">
      <selection activeCell="C54" sqref="C54"/>
    </sheetView>
  </sheetViews>
  <sheetFormatPr defaultRowHeight="15" x14ac:dyDescent="0.25"/>
  <cols>
    <col min="1" max="1" width="12.7109375" bestFit="1" customWidth="1"/>
    <col min="2" max="2" width="13.28515625" bestFit="1" customWidth="1"/>
    <col min="3" max="3" width="5" bestFit="1" customWidth="1"/>
    <col min="4" max="4" width="7" bestFit="1" customWidth="1"/>
    <col min="5" max="5" width="8.28515625" bestFit="1" customWidth="1"/>
    <col min="6" max="6" width="6" bestFit="1" customWidth="1"/>
    <col min="7" max="8" width="7" bestFit="1" customWidth="1"/>
    <col min="9" max="9" width="6" bestFit="1" customWidth="1"/>
    <col min="10" max="10" width="12" bestFit="1" customWidth="1"/>
    <col min="11" max="11" width="8" bestFit="1" customWidth="1"/>
    <col min="12" max="12" width="12.7109375" bestFit="1" customWidth="1"/>
    <col min="13" max="13" width="13.28515625" bestFit="1" customWidth="1"/>
    <col min="14" max="14" width="5" bestFit="1" customWidth="1"/>
    <col min="15" max="15" width="7" bestFit="1" customWidth="1"/>
    <col min="16" max="16" width="8.28515625" bestFit="1" customWidth="1"/>
    <col min="17" max="17" width="6" bestFit="1" customWidth="1"/>
    <col min="18" max="19" width="7" bestFit="1" customWidth="1"/>
    <col min="20" max="20" width="6" bestFit="1" customWidth="1"/>
    <col min="21" max="21" width="12" bestFit="1" customWidth="1"/>
    <col min="23" max="23" width="10.5703125" bestFit="1" customWidth="1"/>
  </cols>
  <sheetData>
    <row r="1" spans="1:21" x14ac:dyDescent="0.25">
      <c r="A1" s="19" t="s">
        <v>23</v>
      </c>
      <c r="B1" s="19"/>
      <c r="C1" s="19"/>
      <c r="D1" s="19"/>
      <c r="E1" s="19"/>
      <c r="F1" s="19"/>
      <c r="G1" s="19"/>
      <c r="H1" s="19"/>
      <c r="I1" s="19"/>
      <c r="J1" s="19"/>
      <c r="L1" s="19" t="s">
        <v>24</v>
      </c>
      <c r="M1" s="19"/>
      <c r="N1" s="19"/>
      <c r="O1" s="19"/>
      <c r="P1" s="19"/>
      <c r="Q1" s="19"/>
      <c r="R1" s="19"/>
      <c r="S1" s="19"/>
      <c r="T1" s="19"/>
      <c r="U1" s="19"/>
    </row>
    <row r="2" spans="1:21" x14ac:dyDescent="0.25">
      <c r="A2" s="12" t="s">
        <v>4</v>
      </c>
      <c r="B2" s="12"/>
      <c r="C2" s="12"/>
      <c r="D2" s="12"/>
      <c r="E2" s="12"/>
      <c r="F2" s="12"/>
      <c r="G2" s="12"/>
      <c r="H2" s="12"/>
      <c r="I2" s="12"/>
      <c r="J2" s="12"/>
      <c r="L2" s="12" t="s">
        <v>4</v>
      </c>
      <c r="M2" s="12"/>
      <c r="N2" s="12"/>
      <c r="O2" s="12"/>
      <c r="P2" s="12"/>
      <c r="Q2" s="12"/>
      <c r="R2" s="12"/>
      <c r="S2" s="12"/>
      <c r="T2" s="12"/>
      <c r="U2" s="12"/>
    </row>
    <row r="3" spans="1:21" x14ac:dyDescent="0.25">
      <c r="A3" s="12" t="s">
        <v>1</v>
      </c>
      <c r="B3" s="12" t="s">
        <v>5</v>
      </c>
      <c r="C3" s="12" t="s">
        <v>0</v>
      </c>
      <c r="D3" s="12" t="s">
        <v>6</v>
      </c>
      <c r="E3" s="12" t="s">
        <v>2</v>
      </c>
      <c r="F3" s="13" t="s">
        <v>17</v>
      </c>
      <c r="G3" s="13" t="s">
        <v>3</v>
      </c>
      <c r="H3" s="12" t="s">
        <v>18</v>
      </c>
      <c r="I3" s="12" t="s">
        <v>19</v>
      </c>
      <c r="J3" s="12" t="s">
        <v>7</v>
      </c>
      <c r="L3" s="12" t="s">
        <v>1</v>
      </c>
      <c r="M3" s="12" t="s">
        <v>5</v>
      </c>
      <c r="N3" s="12" t="s">
        <v>0</v>
      </c>
      <c r="O3" s="12" t="s">
        <v>6</v>
      </c>
      <c r="P3" s="12" t="s">
        <v>2</v>
      </c>
      <c r="Q3" s="13" t="s">
        <v>17</v>
      </c>
      <c r="R3" s="13" t="s">
        <v>3</v>
      </c>
      <c r="S3" s="12" t="s">
        <v>18</v>
      </c>
      <c r="T3" s="12" t="s">
        <v>19</v>
      </c>
      <c r="U3" s="12" t="s">
        <v>7</v>
      </c>
    </row>
    <row r="4" spans="1:21" x14ac:dyDescent="0.25">
      <c r="A4" s="12">
        <v>10</v>
      </c>
      <c r="B4" s="14" t="s">
        <v>8</v>
      </c>
      <c r="C4" s="12">
        <v>2450</v>
      </c>
      <c r="D4" s="15">
        <v>20</v>
      </c>
      <c r="E4" s="16">
        <f>C4/(((3.14159*((A4/2)^2)))/144)</f>
        <v>4491.992908049745</v>
      </c>
      <c r="F4" s="17">
        <f>0.0311*((E4^0.604)/(C4^0.639))</f>
        <v>3.413158484595212E-2</v>
      </c>
      <c r="G4" s="13">
        <f>(E4/4005)^2</f>
        <v>1.2579781070147462</v>
      </c>
      <c r="H4" s="12"/>
      <c r="I4" s="12"/>
      <c r="J4" s="17">
        <f>F4*(D4/(A4/12))*(G4)</f>
        <v>1.0304828758541771</v>
      </c>
      <c r="L4" s="12">
        <v>10</v>
      </c>
      <c r="M4" s="14" t="s">
        <v>8</v>
      </c>
      <c r="N4" s="12">
        <v>2450</v>
      </c>
      <c r="O4" s="15">
        <v>20</v>
      </c>
      <c r="P4" s="16">
        <f>N4/(((3.14159*((L4/2)^2)))/144)</f>
        <v>4491.992908049745</v>
      </c>
      <c r="Q4" s="17">
        <f>0.0311*((P4^0.604)/(N4^0.639))</f>
        <v>3.413158484595212E-2</v>
      </c>
      <c r="R4" s="13">
        <f>(P4/4005)^2</f>
        <v>1.2579781070147462</v>
      </c>
      <c r="S4" s="12"/>
      <c r="T4" s="12"/>
      <c r="U4" s="17">
        <f>Q4*(O4/(L4/12))*(R4)</f>
        <v>1.0304828758541771</v>
      </c>
    </row>
    <row r="5" spans="1:21" x14ac:dyDescent="0.25">
      <c r="A5" s="12">
        <v>10</v>
      </c>
      <c r="B5" s="12" t="s">
        <v>10</v>
      </c>
      <c r="C5" s="12">
        <v>2450</v>
      </c>
      <c r="D5" s="12"/>
      <c r="E5" s="16">
        <f t="shared" ref="E5:E7" si="0">C5/(((3.14159*((A5/2)^2)))/144)</f>
        <v>4491.992908049745</v>
      </c>
      <c r="F5" s="12"/>
      <c r="G5" s="13">
        <f>(E5/4005)^2</f>
        <v>1.2579781070147462</v>
      </c>
      <c r="H5" s="12"/>
      <c r="I5" s="12">
        <f>30*0.014</f>
        <v>0.42</v>
      </c>
      <c r="J5" s="12">
        <f>I5*G5</f>
        <v>0.52835080494619335</v>
      </c>
      <c r="L5" s="12">
        <v>10</v>
      </c>
      <c r="M5" s="12" t="s">
        <v>10</v>
      </c>
      <c r="N5" s="12">
        <v>2450</v>
      </c>
      <c r="O5" s="12"/>
      <c r="P5" s="16">
        <f t="shared" ref="P5:P7" si="1">N5/(((3.14159*((L5/2)^2)))/144)</f>
        <v>4491.992908049745</v>
      </c>
      <c r="Q5" s="12"/>
      <c r="R5" s="13">
        <f>(P5/4005)^2</f>
        <v>1.2579781070147462</v>
      </c>
      <c r="S5" s="12"/>
      <c r="T5" s="12">
        <f>30*0.014</f>
        <v>0.42</v>
      </c>
      <c r="U5" s="12">
        <f>T5*R5</f>
        <v>0.52835080494619335</v>
      </c>
    </row>
    <row r="6" spans="1:21" x14ac:dyDescent="0.25">
      <c r="A6" s="12">
        <v>10</v>
      </c>
      <c r="B6" s="12" t="s">
        <v>9</v>
      </c>
      <c r="C6" s="12">
        <v>2450</v>
      </c>
      <c r="D6" s="12">
        <v>10</v>
      </c>
      <c r="E6" s="16">
        <f t="shared" si="0"/>
        <v>4491.992908049745</v>
      </c>
      <c r="F6" s="12"/>
      <c r="G6" s="13">
        <f>(E6/4005)^2</f>
        <v>1.2579781070147462</v>
      </c>
      <c r="H6" s="12">
        <v>2.9</v>
      </c>
      <c r="I6" s="12"/>
      <c r="J6" s="12">
        <f>H6*D6/100</f>
        <v>0.28999999999999998</v>
      </c>
      <c r="L6" s="12">
        <v>10</v>
      </c>
      <c r="M6" s="12" t="s">
        <v>9</v>
      </c>
      <c r="N6" s="12">
        <v>2450</v>
      </c>
      <c r="O6" s="12">
        <v>10</v>
      </c>
      <c r="P6" s="16">
        <f t="shared" si="1"/>
        <v>4491.992908049745</v>
      </c>
      <c r="Q6" s="12"/>
      <c r="R6" s="13">
        <f>(P6/4005)^2</f>
        <v>1.2579781070147462</v>
      </c>
      <c r="S6" s="12">
        <v>2.9</v>
      </c>
      <c r="T6" s="12"/>
      <c r="U6" s="12">
        <f>S6*O6/100</f>
        <v>0.28999999999999998</v>
      </c>
    </row>
    <row r="7" spans="1:21" x14ac:dyDescent="0.25">
      <c r="A7" s="12">
        <v>10</v>
      </c>
      <c r="B7" s="12" t="s">
        <v>11</v>
      </c>
      <c r="C7" s="12">
        <v>2450</v>
      </c>
      <c r="D7" s="12"/>
      <c r="E7" s="16">
        <f t="shared" si="0"/>
        <v>4491.992908049745</v>
      </c>
      <c r="F7" s="12"/>
      <c r="G7" s="13">
        <f>(E7/4005)^2</f>
        <v>1.2579781070147462</v>
      </c>
      <c r="H7" s="12"/>
      <c r="I7" s="12">
        <f>16*0.014</f>
        <v>0.224</v>
      </c>
      <c r="J7" s="12">
        <f>I7*G7</f>
        <v>0.28178709597130314</v>
      </c>
      <c r="L7" s="12">
        <v>10</v>
      </c>
      <c r="M7" s="12" t="s">
        <v>11</v>
      </c>
      <c r="N7" s="12">
        <v>2450</v>
      </c>
      <c r="O7" s="12"/>
      <c r="P7" s="16">
        <f t="shared" si="1"/>
        <v>4491.992908049745</v>
      </c>
      <c r="Q7" s="12"/>
      <c r="R7" s="13">
        <f>(P7/4005)^2</f>
        <v>1.2579781070147462</v>
      </c>
      <c r="S7" s="12"/>
      <c r="T7" s="12">
        <f>16*0.014</f>
        <v>0.224</v>
      </c>
      <c r="U7" s="12">
        <f>T7*R7</f>
        <v>0.28178709597130314</v>
      </c>
    </row>
    <row r="8" spans="1:21" x14ac:dyDescent="0.25">
      <c r="A8" s="12"/>
      <c r="B8" s="12"/>
      <c r="C8" s="18"/>
      <c r="D8" s="12"/>
      <c r="E8" s="16"/>
      <c r="F8" s="12"/>
      <c r="G8" s="12"/>
      <c r="H8" s="12"/>
      <c r="I8" s="12"/>
      <c r="J8" s="17">
        <f>SUM(J4:J7)</f>
        <v>2.1306207767716736</v>
      </c>
      <c r="L8" s="12"/>
      <c r="M8" s="12"/>
      <c r="N8" s="18"/>
      <c r="O8" s="12"/>
      <c r="P8" s="16"/>
      <c r="Q8" s="12"/>
      <c r="R8" s="12"/>
      <c r="S8" s="12"/>
      <c r="T8" s="12"/>
      <c r="U8" s="17">
        <f>SUM(U4:U7)</f>
        <v>2.1306207767716736</v>
      </c>
    </row>
    <row r="9" spans="1:21" x14ac:dyDescent="0.25">
      <c r="C9" s="5"/>
      <c r="E9" s="2"/>
      <c r="J9" s="4"/>
      <c r="N9" s="5"/>
      <c r="P9" s="2"/>
      <c r="U9" s="4"/>
    </row>
    <row r="10" spans="1:21" x14ac:dyDescent="0.25">
      <c r="A10" t="s">
        <v>12</v>
      </c>
      <c r="C10" s="5"/>
      <c r="E10" s="2"/>
      <c r="F10" s="2"/>
      <c r="G10" s="2"/>
      <c r="L10" t="s">
        <v>12</v>
      </c>
      <c r="N10" s="5"/>
      <c r="P10" s="2"/>
      <c r="Q10" s="2"/>
      <c r="R10" s="2"/>
    </row>
    <row r="11" spans="1:21" x14ac:dyDescent="0.25">
      <c r="A11" t="s">
        <v>1</v>
      </c>
      <c r="B11" t="s">
        <v>5</v>
      </c>
      <c r="C11" t="s">
        <v>0</v>
      </c>
      <c r="D11" t="s">
        <v>6</v>
      </c>
      <c r="E11" t="s">
        <v>2</v>
      </c>
      <c r="F11" s="2" t="s">
        <v>17</v>
      </c>
      <c r="G11" s="2" t="s">
        <v>3</v>
      </c>
      <c r="H11" t="s">
        <v>18</v>
      </c>
      <c r="I11" t="s">
        <v>19</v>
      </c>
      <c r="J11" t="s">
        <v>7</v>
      </c>
      <c r="L11" t="s">
        <v>1</v>
      </c>
      <c r="M11" t="s">
        <v>5</v>
      </c>
      <c r="N11" t="s">
        <v>0</v>
      </c>
      <c r="O11" t="s">
        <v>6</v>
      </c>
      <c r="P11" t="s">
        <v>2</v>
      </c>
      <c r="Q11" s="2" t="s">
        <v>17</v>
      </c>
      <c r="R11" s="2" t="s">
        <v>3</v>
      </c>
      <c r="S11" t="s">
        <v>18</v>
      </c>
      <c r="T11" t="s">
        <v>19</v>
      </c>
      <c r="U11" t="s">
        <v>7</v>
      </c>
    </row>
    <row r="12" spans="1:21" x14ac:dyDescent="0.25">
      <c r="A12">
        <v>10</v>
      </c>
      <c r="B12" s="3" t="s">
        <v>8</v>
      </c>
      <c r="C12">
        <v>2970</v>
      </c>
      <c r="D12" s="1">
        <v>20</v>
      </c>
      <c r="E12" s="6">
        <f>C12/(((3.14159*((A12/2)^2)))/144)</f>
        <v>5445.3954844521404</v>
      </c>
      <c r="F12" s="4">
        <f>0.0311*((E12^0.604)/(C12^0.639))</f>
        <v>3.3902427175474141E-2</v>
      </c>
      <c r="G12" s="2">
        <f>(E12/4005)^2</f>
        <v>1.8486462447590799</v>
      </c>
      <c r="J12" s="4">
        <f>F12*(D12/(A12/12))*(G12)</f>
        <v>1.5041662724678027</v>
      </c>
      <c r="L12">
        <v>10</v>
      </c>
      <c r="M12" s="3" t="s">
        <v>8</v>
      </c>
      <c r="N12">
        <v>2970</v>
      </c>
      <c r="O12" s="1">
        <v>20</v>
      </c>
      <c r="P12" s="6">
        <f>N12/(((3.14159*((L12/2)^2)))/144)</f>
        <v>5445.3954844521404</v>
      </c>
      <c r="Q12" s="4">
        <f>0.0311*((P12^0.604)/(N12^0.639))</f>
        <v>3.3902427175474141E-2</v>
      </c>
      <c r="R12" s="2">
        <f>(P12/4005)^2</f>
        <v>1.8486462447590799</v>
      </c>
      <c r="U12" s="4">
        <f>Q12*(O12/(L12/12))*(R12)</f>
        <v>1.5041662724678027</v>
      </c>
    </row>
    <row r="13" spans="1:21" x14ac:dyDescent="0.25">
      <c r="A13">
        <v>10</v>
      </c>
      <c r="B13" t="s">
        <v>10</v>
      </c>
      <c r="C13">
        <v>2970</v>
      </c>
      <c r="E13" s="6">
        <f t="shared" ref="E13:E15" si="2">C13/(((3.14159*((A13/2)^2)))/144)</f>
        <v>5445.3954844521404</v>
      </c>
      <c r="G13" s="2">
        <f>(E13/4005)^2</f>
        <v>1.8486462447590799</v>
      </c>
      <c r="I13">
        <f>30*0.014</f>
        <v>0.42</v>
      </c>
      <c r="J13">
        <f>I13*G13</f>
        <v>0.7764314227988135</v>
      </c>
      <c r="L13">
        <v>10</v>
      </c>
      <c r="M13" t="s">
        <v>10</v>
      </c>
      <c r="N13">
        <v>2970</v>
      </c>
      <c r="P13" s="6">
        <f t="shared" ref="P13:P15" si="3">N13/(((3.14159*((L13/2)^2)))/144)</f>
        <v>5445.3954844521404</v>
      </c>
      <c r="R13" s="2">
        <f>(P13/4005)^2</f>
        <v>1.8486462447590799</v>
      </c>
      <c r="T13">
        <f>30*0.014</f>
        <v>0.42</v>
      </c>
      <c r="U13">
        <f>T13*R13</f>
        <v>0.7764314227988135</v>
      </c>
    </row>
    <row r="14" spans="1:21" x14ac:dyDescent="0.25">
      <c r="A14">
        <v>10</v>
      </c>
      <c r="B14" t="s">
        <v>9</v>
      </c>
      <c r="C14">
        <v>2970</v>
      </c>
      <c r="D14">
        <v>10</v>
      </c>
      <c r="E14" s="6">
        <f t="shared" si="2"/>
        <v>5445.3954844521404</v>
      </c>
      <c r="G14" s="2">
        <f>(E14/4005)^2</f>
        <v>1.8486462447590799</v>
      </c>
      <c r="H14">
        <v>3.5</v>
      </c>
      <c r="J14">
        <f>H14*D14/100</f>
        <v>0.35</v>
      </c>
      <c r="L14">
        <v>10</v>
      </c>
      <c r="M14" t="s">
        <v>9</v>
      </c>
      <c r="N14">
        <v>2970</v>
      </c>
      <c r="O14">
        <v>10</v>
      </c>
      <c r="P14" s="6">
        <f t="shared" si="3"/>
        <v>5445.3954844521404</v>
      </c>
      <c r="R14" s="2">
        <f>(P14/4005)^2</f>
        <v>1.8486462447590799</v>
      </c>
      <c r="S14">
        <v>3.5</v>
      </c>
      <c r="U14">
        <f>S14*O14/100</f>
        <v>0.35</v>
      </c>
    </row>
    <row r="15" spans="1:21" x14ac:dyDescent="0.25">
      <c r="A15">
        <v>10</v>
      </c>
      <c r="B15" t="s">
        <v>11</v>
      </c>
      <c r="C15">
        <v>2970</v>
      </c>
      <c r="E15" s="6">
        <f t="shared" si="2"/>
        <v>5445.3954844521404</v>
      </c>
      <c r="G15" s="2">
        <f>(E15/4005)^2</f>
        <v>1.8486462447590799</v>
      </c>
      <c r="I15">
        <f>16*0.014</f>
        <v>0.224</v>
      </c>
      <c r="J15">
        <f>I15*G15</f>
        <v>0.41409675882603392</v>
      </c>
      <c r="L15">
        <v>10</v>
      </c>
      <c r="M15" t="s">
        <v>11</v>
      </c>
      <c r="N15">
        <v>2970</v>
      </c>
      <c r="P15" s="6">
        <f t="shared" si="3"/>
        <v>5445.3954844521404</v>
      </c>
      <c r="R15" s="2">
        <f>(P15/4005)^2</f>
        <v>1.8486462447590799</v>
      </c>
      <c r="T15">
        <f>16*0.014</f>
        <v>0.224</v>
      </c>
      <c r="U15">
        <f>T15*R15</f>
        <v>0.41409675882603392</v>
      </c>
    </row>
    <row r="16" spans="1:21" x14ac:dyDescent="0.25">
      <c r="J16" s="7">
        <f>SUM(J12:J15)</f>
        <v>3.0446944540926499</v>
      </c>
      <c r="U16" s="7">
        <f>SUM(U12:U15)</f>
        <v>3.0446944540926499</v>
      </c>
    </row>
    <row r="17" spans="1:21" x14ac:dyDescent="0.25">
      <c r="A17" t="s">
        <v>13</v>
      </c>
      <c r="L17" t="s">
        <v>13</v>
      </c>
    </row>
    <row r="18" spans="1:21" x14ac:dyDescent="0.25">
      <c r="A18" t="s">
        <v>1</v>
      </c>
      <c r="B18" t="s">
        <v>5</v>
      </c>
      <c r="C18" t="s">
        <v>0</v>
      </c>
      <c r="D18" t="s">
        <v>6</v>
      </c>
      <c r="E18" t="s">
        <v>2</v>
      </c>
      <c r="F18" s="2" t="s">
        <v>17</v>
      </c>
      <c r="G18" s="2" t="s">
        <v>3</v>
      </c>
      <c r="H18" t="s">
        <v>18</v>
      </c>
      <c r="I18" t="s">
        <v>19</v>
      </c>
      <c r="J18" t="s">
        <v>7</v>
      </c>
      <c r="L18" t="s">
        <v>1</v>
      </c>
      <c r="M18" t="s">
        <v>5</v>
      </c>
      <c r="N18" t="s">
        <v>0</v>
      </c>
      <c r="O18" t="s">
        <v>6</v>
      </c>
      <c r="P18" t="s">
        <v>2</v>
      </c>
      <c r="Q18" s="2" t="s">
        <v>17</v>
      </c>
      <c r="R18" s="2" t="s">
        <v>3</v>
      </c>
      <c r="S18" t="s">
        <v>18</v>
      </c>
      <c r="T18" t="s">
        <v>19</v>
      </c>
      <c r="U18" t="s">
        <v>7</v>
      </c>
    </row>
    <row r="19" spans="1:21" x14ac:dyDescent="0.25">
      <c r="A19">
        <v>15</v>
      </c>
      <c r="B19" t="s">
        <v>9</v>
      </c>
      <c r="C19">
        <f>C15+C7</f>
        <v>5420</v>
      </c>
      <c r="D19">
        <v>25</v>
      </c>
      <c r="E19" s="6">
        <f>C19/(((3.14159*((A19/2)^2)))/144)</f>
        <v>4416.6170633341717</v>
      </c>
      <c r="G19" s="2">
        <f>(E19/4005)^2</f>
        <v>1.2161144564384758</v>
      </c>
      <c r="H19">
        <v>1.75</v>
      </c>
      <c r="J19">
        <f>H19*D19/100</f>
        <v>0.4375</v>
      </c>
      <c r="L19">
        <v>15</v>
      </c>
      <c r="M19" t="s">
        <v>9</v>
      </c>
      <c r="N19">
        <f>N15+N7</f>
        <v>5420</v>
      </c>
      <c r="O19">
        <v>25</v>
      </c>
      <c r="P19" s="6">
        <f>N19/(((3.14159*((L19/2)^2)))/144)</f>
        <v>4416.6170633341717</v>
      </c>
      <c r="R19" s="2">
        <f>(P19/4005)^2</f>
        <v>1.2161144564384758</v>
      </c>
      <c r="S19">
        <v>1.75</v>
      </c>
      <c r="U19">
        <f>S19*O19/100</f>
        <v>0.4375</v>
      </c>
    </row>
    <row r="20" spans="1:21" x14ac:dyDescent="0.25">
      <c r="J20" s="7">
        <f>J16+J19</f>
        <v>3.4821944540926499</v>
      </c>
      <c r="U20" s="7">
        <f>U16+U19</f>
        <v>3.4821944540926499</v>
      </c>
    </row>
    <row r="22" spans="1:21" x14ac:dyDescent="0.25">
      <c r="A22" t="s">
        <v>14</v>
      </c>
      <c r="L22" t="s">
        <v>14</v>
      </c>
    </row>
    <row r="23" spans="1:21" x14ac:dyDescent="0.25">
      <c r="A23" t="s">
        <v>1</v>
      </c>
      <c r="B23" t="s">
        <v>5</v>
      </c>
      <c r="C23" t="s">
        <v>0</v>
      </c>
      <c r="D23" t="s">
        <v>6</v>
      </c>
      <c r="E23" t="s">
        <v>2</v>
      </c>
      <c r="F23" s="2" t="s">
        <v>17</v>
      </c>
      <c r="G23" s="2" t="s">
        <v>3</v>
      </c>
      <c r="H23" t="s">
        <v>18</v>
      </c>
      <c r="I23" t="s">
        <v>19</v>
      </c>
      <c r="J23" t="s">
        <v>7</v>
      </c>
      <c r="L23" t="s">
        <v>1</v>
      </c>
      <c r="M23" t="s">
        <v>5</v>
      </c>
      <c r="N23" t="s">
        <v>0</v>
      </c>
      <c r="O23" t="s">
        <v>6</v>
      </c>
      <c r="P23" t="s">
        <v>2</v>
      </c>
      <c r="Q23" s="2" t="s">
        <v>17</v>
      </c>
      <c r="R23" s="2" t="s">
        <v>3</v>
      </c>
      <c r="S23" t="s">
        <v>18</v>
      </c>
      <c r="T23" t="s">
        <v>19</v>
      </c>
      <c r="U23" t="s">
        <v>7</v>
      </c>
    </row>
    <row r="24" spans="1:21" x14ac:dyDescent="0.25">
      <c r="A24">
        <v>3</v>
      </c>
      <c r="B24" t="s">
        <v>10</v>
      </c>
      <c r="C24">
        <f>220</f>
        <v>220</v>
      </c>
      <c r="D24" s="1"/>
      <c r="E24" s="6">
        <f>C24/(((3.14159*((A24/2)^2)))/144)</f>
        <v>4481.8069830881814</v>
      </c>
      <c r="G24" s="2">
        <f>(E24/4005)^2</f>
        <v>1.2522794592687971</v>
      </c>
      <c r="I24">
        <f>30*0.014</f>
        <v>0.42</v>
      </c>
      <c r="J24">
        <f>I24*G24</f>
        <v>0.52595737289289479</v>
      </c>
      <c r="L24">
        <v>3</v>
      </c>
      <c r="M24" t="s">
        <v>10</v>
      </c>
      <c r="N24">
        <f>220</f>
        <v>220</v>
      </c>
      <c r="O24" s="1"/>
      <c r="P24" s="6">
        <f>N24/(((3.14159*((L24/2)^2)))/144)</f>
        <v>4481.8069830881814</v>
      </c>
      <c r="R24" s="2">
        <f>(P24/4005)^2</f>
        <v>1.2522794592687971</v>
      </c>
      <c r="T24">
        <f>30*0.014</f>
        <v>0.42</v>
      </c>
      <c r="U24">
        <f>T24*R24</f>
        <v>0.52595737289289479</v>
      </c>
    </row>
    <row r="25" spans="1:21" x14ac:dyDescent="0.25">
      <c r="A25">
        <v>3</v>
      </c>
      <c r="B25" s="3" t="s">
        <v>15</v>
      </c>
      <c r="C25">
        <f>220</f>
        <v>220</v>
      </c>
      <c r="D25" s="1">
        <v>20</v>
      </c>
      <c r="E25" s="6">
        <f t="shared" ref="E25:E28" si="4">C25/(((3.14159*((A25/2)^2)))/144)</f>
        <v>4481.8069830881814</v>
      </c>
      <c r="F25" s="4"/>
      <c r="G25" s="2">
        <f>(E25/4005)^2</f>
        <v>1.2522794592687971</v>
      </c>
      <c r="H25">
        <v>18</v>
      </c>
      <c r="J25">
        <f>H25*D25/100</f>
        <v>3.6</v>
      </c>
      <c r="L25">
        <v>3</v>
      </c>
      <c r="M25" s="3" t="s">
        <v>15</v>
      </c>
      <c r="N25">
        <f>220</f>
        <v>220</v>
      </c>
      <c r="O25" s="1">
        <v>20</v>
      </c>
      <c r="P25" s="6">
        <f t="shared" ref="P25:P28" si="5">N25/(((3.14159*((L25/2)^2)))/144)</f>
        <v>4481.8069830881814</v>
      </c>
      <c r="Q25" s="4"/>
      <c r="R25" s="2">
        <f>(P25/4005)^2</f>
        <v>1.2522794592687971</v>
      </c>
      <c r="S25">
        <v>18</v>
      </c>
      <c r="U25">
        <f>S25*O25/100</f>
        <v>3.6</v>
      </c>
    </row>
    <row r="26" spans="1:21" x14ac:dyDescent="0.25">
      <c r="A26">
        <v>3</v>
      </c>
      <c r="B26" t="s">
        <v>10</v>
      </c>
      <c r="C26">
        <f>220</f>
        <v>220</v>
      </c>
      <c r="E26" s="6">
        <f t="shared" si="4"/>
        <v>4481.8069830881814</v>
      </c>
      <c r="G26" s="2">
        <f>(E26/4005)^2</f>
        <v>1.2522794592687971</v>
      </c>
      <c r="I26">
        <f>30*0.018</f>
        <v>0.53999999999999992</v>
      </c>
      <c r="J26">
        <f>I26*G26</f>
        <v>0.6762309080051504</v>
      </c>
      <c r="L26">
        <v>3</v>
      </c>
      <c r="M26" t="s">
        <v>10</v>
      </c>
      <c r="N26">
        <f>220</f>
        <v>220</v>
      </c>
      <c r="P26" s="6">
        <f t="shared" si="5"/>
        <v>4481.8069830881814</v>
      </c>
      <c r="R26" s="2">
        <f>(P26/4005)^2</f>
        <v>1.2522794592687971</v>
      </c>
      <c r="T26">
        <f>30*0.018</f>
        <v>0.53999999999999992</v>
      </c>
      <c r="U26">
        <f>T26*R26</f>
        <v>0.6762309080051504</v>
      </c>
    </row>
    <row r="27" spans="1:21" x14ac:dyDescent="0.25">
      <c r="A27">
        <v>3</v>
      </c>
      <c r="B27" t="s">
        <v>9</v>
      </c>
      <c r="C27">
        <f>220</f>
        <v>220</v>
      </c>
      <c r="D27">
        <v>10</v>
      </c>
      <c r="E27" s="6">
        <f t="shared" si="4"/>
        <v>4481.8069830881814</v>
      </c>
      <c r="G27" s="2">
        <f>(E27/4005)^2</f>
        <v>1.2522794592687971</v>
      </c>
      <c r="H27">
        <v>18</v>
      </c>
      <c r="J27">
        <f>H27*D27/100</f>
        <v>1.8</v>
      </c>
      <c r="L27">
        <v>3</v>
      </c>
      <c r="M27" t="s">
        <v>9</v>
      </c>
      <c r="N27">
        <f>220</f>
        <v>220</v>
      </c>
      <c r="O27">
        <v>10</v>
      </c>
      <c r="P27" s="6">
        <f t="shared" si="5"/>
        <v>4481.8069830881814</v>
      </c>
      <c r="R27" s="2">
        <f>(P27/4005)^2</f>
        <v>1.2522794592687971</v>
      </c>
      <c r="S27">
        <v>18</v>
      </c>
      <c r="U27">
        <f>S27*O27/100</f>
        <v>1.8</v>
      </c>
    </row>
    <row r="28" spans="1:21" ht="15.75" thickBot="1" x14ac:dyDescent="0.3">
      <c r="A28">
        <v>3</v>
      </c>
      <c r="B28" t="s">
        <v>11</v>
      </c>
      <c r="C28">
        <f>220</f>
        <v>220</v>
      </c>
      <c r="E28" s="6">
        <f t="shared" si="4"/>
        <v>4481.8069830881814</v>
      </c>
      <c r="G28" s="2">
        <f>(E28/4005)^2</f>
        <v>1.2522794592687971</v>
      </c>
      <c r="I28">
        <f>16*0.018</f>
        <v>0.28799999999999998</v>
      </c>
      <c r="J28">
        <f>I28*G28</f>
        <v>0.36065648426941355</v>
      </c>
      <c r="L28">
        <v>3</v>
      </c>
      <c r="M28" t="s">
        <v>11</v>
      </c>
      <c r="N28">
        <f>220</f>
        <v>220</v>
      </c>
      <c r="P28" s="6">
        <f t="shared" si="5"/>
        <v>4481.8069830881814</v>
      </c>
      <c r="R28" s="2">
        <f>(P28/4005)^2</f>
        <v>1.2522794592687971</v>
      </c>
      <c r="T28">
        <f>16*0.018</f>
        <v>0.28799999999999998</v>
      </c>
      <c r="U28">
        <f>T28*R28</f>
        <v>0.36065648426941355</v>
      </c>
    </row>
    <row r="29" spans="1:21" ht="15.75" thickBot="1" x14ac:dyDescent="0.3">
      <c r="J29" s="8">
        <f>SUM(J25:J28)</f>
        <v>6.4368873922745635</v>
      </c>
      <c r="U29" s="8">
        <f>SUM(U25:U28)</f>
        <v>6.4368873922745635</v>
      </c>
    </row>
    <row r="31" spans="1:21" x14ac:dyDescent="0.25">
      <c r="A31" t="s">
        <v>16</v>
      </c>
      <c r="L31" t="s">
        <v>16</v>
      </c>
    </row>
    <row r="32" spans="1:21" x14ac:dyDescent="0.25">
      <c r="A32" t="s">
        <v>1</v>
      </c>
      <c r="B32" t="s">
        <v>5</v>
      </c>
      <c r="C32" t="s">
        <v>0</v>
      </c>
      <c r="D32" t="s">
        <v>6</v>
      </c>
      <c r="E32" t="s">
        <v>2</v>
      </c>
      <c r="F32" s="2" t="s">
        <v>17</v>
      </c>
      <c r="G32" s="2" t="s">
        <v>3</v>
      </c>
      <c r="H32" t="s">
        <v>18</v>
      </c>
      <c r="I32" t="s">
        <v>19</v>
      </c>
      <c r="J32" t="s">
        <v>7</v>
      </c>
      <c r="L32" t="s">
        <v>1</v>
      </c>
      <c r="M32" t="s">
        <v>5</v>
      </c>
      <c r="N32" t="s">
        <v>0</v>
      </c>
      <c r="O32" t="s">
        <v>6</v>
      </c>
      <c r="P32" t="s">
        <v>2</v>
      </c>
      <c r="Q32" s="2" t="s">
        <v>17</v>
      </c>
      <c r="R32" s="2" t="s">
        <v>3</v>
      </c>
      <c r="S32" t="s">
        <v>18</v>
      </c>
      <c r="T32" t="s">
        <v>19</v>
      </c>
      <c r="U32" t="s">
        <v>7</v>
      </c>
    </row>
    <row r="33" spans="1:21" x14ac:dyDescent="0.25">
      <c r="A33">
        <v>15</v>
      </c>
      <c r="B33" t="s">
        <v>9</v>
      </c>
      <c r="C33">
        <v>5500</v>
      </c>
      <c r="D33">
        <v>17</v>
      </c>
      <c r="E33" s="6">
        <f>C33/(((3.14159*((A33/2)^2)))/144)</f>
        <v>4481.8069830881814</v>
      </c>
      <c r="G33" s="2">
        <f>(E33/4005)^2</f>
        <v>1.2522794592687971</v>
      </c>
      <c r="H33">
        <v>2.2000000000000002</v>
      </c>
      <c r="J33">
        <f>H33*D33/100</f>
        <v>0.37400000000000005</v>
      </c>
      <c r="L33">
        <v>18</v>
      </c>
      <c r="M33" t="s">
        <v>9</v>
      </c>
      <c r="N33">
        <v>8000</v>
      </c>
      <c r="O33">
        <v>17</v>
      </c>
      <c r="P33" s="6">
        <f>N33/(((3.14159*((L33/2)^2)))/144)</f>
        <v>4527.0777606951324</v>
      </c>
      <c r="R33" s="2">
        <f>(P33/4005)^2</f>
        <v>1.2777058047839984</v>
      </c>
      <c r="S33">
        <v>1.4</v>
      </c>
      <c r="U33">
        <f>S33*O33/100</f>
        <v>0.23799999999999996</v>
      </c>
    </row>
    <row r="34" spans="1:21" x14ac:dyDescent="0.25">
      <c r="A34">
        <v>15</v>
      </c>
      <c r="B34" t="s">
        <v>10</v>
      </c>
      <c r="C34">
        <v>5500</v>
      </c>
      <c r="E34" s="6">
        <f t="shared" ref="E34:E37" si="6">C34/(((3.14159*((A34/2)^2)))/144)</f>
        <v>4481.8069830881814</v>
      </c>
      <c r="F34" s="4"/>
      <c r="G34" s="2">
        <f>(E34/4005)^2</f>
        <v>1.2522794592687971</v>
      </c>
      <c r="I34">
        <f>30*0.014</f>
        <v>0.42</v>
      </c>
      <c r="J34" s="4">
        <f>I34*G34</f>
        <v>0.52595737289289479</v>
      </c>
      <c r="L34">
        <v>18</v>
      </c>
      <c r="M34" t="s">
        <v>10</v>
      </c>
      <c r="N34">
        <v>8000</v>
      </c>
      <c r="P34" s="6">
        <f t="shared" ref="P34:P37" si="7">N34/(((3.14159*((L34/2)^2)))/144)</f>
        <v>4527.0777606951324</v>
      </c>
      <c r="Q34" s="4"/>
      <c r="R34" s="2">
        <f>(P34/4005)^2</f>
        <v>1.2777058047839984</v>
      </c>
      <c r="T34">
        <f>30*0.014</f>
        <v>0.42</v>
      </c>
      <c r="U34" s="4">
        <f>T34*R34</f>
        <v>0.53663643800927929</v>
      </c>
    </row>
    <row r="35" spans="1:21" x14ac:dyDescent="0.25">
      <c r="A35">
        <v>15</v>
      </c>
      <c r="B35" t="s">
        <v>9</v>
      </c>
      <c r="C35">
        <v>5500</v>
      </c>
      <c r="D35">
        <v>30</v>
      </c>
      <c r="E35" s="6">
        <f t="shared" si="6"/>
        <v>4481.8069830881814</v>
      </c>
      <c r="G35" s="2">
        <f>(E35/4005)^2</f>
        <v>1.2522794592687971</v>
      </c>
      <c r="H35">
        <v>2.2000000000000002</v>
      </c>
      <c r="J35">
        <f>H35*D35/100</f>
        <v>0.66</v>
      </c>
      <c r="L35">
        <v>18</v>
      </c>
      <c r="M35" t="s">
        <v>9</v>
      </c>
      <c r="N35">
        <v>8000</v>
      </c>
      <c r="O35">
        <v>30</v>
      </c>
      <c r="P35" s="6">
        <f t="shared" si="7"/>
        <v>4527.0777606951324</v>
      </c>
      <c r="R35" s="2">
        <f>(P35/4005)^2</f>
        <v>1.2777058047839984</v>
      </c>
      <c r="S35">
        <v>1.4</v>
      </c>
      <c r="U35">
        <f>S35*O35/100</f>
        <v>0.42</v>
      </c>
    </row>
    <row r="36" spans="1:21" x14ac:dyDescent="0.25">
      <c r="A36">
        <v>15</v>
      </c>
      <c r="B36" t="s">
        <v>10</v>
      </c>
      <c r="C36">
        <v>5500</v>
      </c>
      <c r="E36" s="6">
        <f t="shared" si="6"/>
        <v>4481.8069830881814</v>
      </c>
      <c r="F36" s="4"/>
      <c r="G36" s="2">
        <f>(E36/4005)^2</f>
        <v>1.2522794592687971</v>
      </c>
      <c r="I36">
        <f>30*0.014</f>
        <v>0.42</v>
      </c>
      <c r="J36" s="4">
        <f>I36*G36</f>
        <v>0.52595737289289479</v>
      </c>
      <c r="L36">
        <v>18</v>
      </c>
      <c r="M36" t="s">
        <v>10</v>
      </c>
      <c r="N36">
        <v>8000</v>
      </c>
      <c r="P36" s="6">
        <f t="shared" si="7"/>
        <v>4527.0777606951324</v>
      </c>
      <c r="Q36" s="4"/>
      <c r="R36" s="2">
        <f>(P36/4005)^2</f>
        <v>1.2777058047839984</v>
      </c>
      <c r="T36">
        <f>30*0.014</f>
        <v>0.42</v>
      </c>
      <c r="U36" s="4">
        <f>T36*R36</f>
        <v>0.53663643800927929</v>
      </c>
    </row>
    <row r="37" spans="1:21" ht="15.75" thickBot="1" x14ac:dyDescent="0.3">
      <c r="A37">
        <v>15</v>
      </c>
      <c r="B37" t="s">
        <v>9</v>
      </c>
      <c r="C37">
        <v>5500</v>
      </c>
      <c r="D37">
        <v>20</v>
      </c>
      <c r="E37" s="6">
        <f t="shared" si="6"/>
        <v>4481.8069830881814</v>
      </c>
      <c r="G37" s="2">
        <f>(E37/4005)^2</f>
        <v>1.2522794592687971</v>
      </c>
      <c r="H37">
        <v>2.2000000000000002</v>
      </c>
      <c r="J37">
        <f>H37*D37/100</f>
        <v>0.44</v>
      </c>
      <c r="L37">
        <v>18</v>
      </c>
      <c r="M37" t="s">
        <v>9</v>
      </c>
      <c r="N37">
        <v>8000</v>
      </c>
      <c r="O37">
        <v>20</v>
      </c>
      <c r="P37" s="6">
        <f t="shared" si="7"/>
        <v>4527.0777606951324</v>
      </c>
      <c r="R37" s="2">
        <f>(P37/4005)^2</f>
        <v>1.2777058047839984</v>
      </c>
      <c r="S37">
        <v>1.4</v>
      </c>
      <c r="U37">
        <f>S37*O37/100</f>
        <v>0.28000000000000003</v>
      </c>
    </row>
    <row r="38" spans="1:21" ht="15.75" thickBot="1" x14ac:dyDescent="0.3">
      <c r="G38" s="2"/>
      <c r="J38" s="9">
        <f>SUM(J33:J37)</f>
        <v>2.5259147457857898</v>
      </c>
      <c r="R38" s="2"/>
      <c r="U38" s="9">
        <f>SUM(U33:U37)</f>
        <v>2.011272876018559</v>
      </c>
    </row>
    <row r="39" spans="1:21" ht="15.75" thickBot="1" x14ac:dyDescent="0.3">
      <c r="G39" s="10" t="s">
        <v>20</v>
      </c>
      <c r="H39" s="20"/>
      <c r="I39" s="11"/>
      <c r="J39" s="8">
        <f>J38+J29</f>
        <v>8.9628021380603542</v>
      </c>
      <c r="R39" s="10" t="s">
        <v>20</v>
      </c>
      <c r="S39" s="20"/>
      <c r="T39" s="11"/>
      <c r="U39" s="8">
        <f>U38+U29</f>
        <v>8.4481602682931225</v>
      </c>
    </row>
  </sheetData>
  <mergeCells count="4">
    <mergeCell ref="A1:J1"/>
    <mergeCell ref="L1:U1"/>
    <mergeCell ref="G39:I39"/>
    <mergeCell ref="R39:T3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9"/>
  <sheetViews>
    <sheetView tabSelected="1" topLeftCell="A43" workbookViewId="0">
      <selection activeCell="S58" sqref="S58"/>
    </sheetView>
  </sheetViews>
  <sheetFormatPr defaultRowHeight="15" x14ac:dyDescent="0.25"/>
  <cols>
    <col min="1" max="1" width="14" bestFit="1" customWidth="1"/>
    <col min="2" max="2" width="11.140625" bestFit="1" customWidth="1"/>
    <col min="3" max="3" width="5" bestFit="1" customWidth="1"/>
    <col min="4" max="4" width="7" bestFit="1" customWidth="1"/>
    <col min="5" max="5" width="8.28515625" bestFit="1" customWidth="1"/>
    <col min="6" max="6" width="3.42578125" bestFit="1" customWidth="1"/>
    <col min="7" max="7" width="8" bestFit="1" customWidth="1"/>
    <col min="8" max="8" width="7" bestFit="1" customWidth="1"/>
    <col min="9" max="9" width="6" bestFit="1" customWidth="1"/>
    <col min="10" max="10" width="12" bestFit="1" customWidth="1"/>
  </cols>
  <sheetData>
    <row r="1" spans="1:21" x14ac:dyDescent="0.25">
      <c r="A1" s="19" t="s">
        <v>23</v>
      </c>
      <c r="B1" s="19"/>
      <c r="C1" s="19"/>
      <c r="D1" s="19"/>
      <c r="E1" s="19"/>
      <c r="F1" s="19"/>
      <c r="G1" s="19"/>
      <c r="H1" s="19"/>
      <c r="I1" s="19"/>
      <c r="J1" s="19"/>
      <c r="L1" s="19" t="s">
        <v>24</v>
      </c>
      <c r="M1" s="19"/>
      <c r="N1" s="19"/>
      <c r="O1" s="19"/>
      <c r="P1" s="19"/>
      <c r="Q1" s="19"/>
      <c r="R1" s="19"/>
      <c r="S1" s="19"/>
      <c r="T1" s="19"/>
      <c r="U1" s="19"/>
    </row>
    <row r="2" spans="1:21" x14ac:dyDescent="0.25">
      <c r="A2" s="12" t="s">
        <v>21</v>
      </c>
      <c r="B2" s="12"/>
      <c r="C2" s="12"/>
      <c r="D2" s="12"/>
      <c r="E2" s="12"/>
      <c r="F2" s="12"/>
      <c r="G2" s="12"/>
      <c r="H2" s="12"/>
      <c r="I2" s="12"/>
      <c r="J2" s="12"/>
      <c r="L2" s="12" t="s">
        <v>21</v>
      </c>
      <c r="M2" s="12"/>
      <c r="N2" s="12"/>
      <c r="O2" s="12"/>
      <c r="P2" s="12"/>
      <c r="Q2" s="12"/>
      <c r="R2" s="12"/>
      <c r="S2" s="12"/>
      <c r="T2" s="12"/>
      <c r="U2" s="12"/>
    </row>
    <row r="3" spans="1:21" x14ac:dyDescent="0.25">
      <c r="A3" s="12" t="s">
        <v>1</v>
      </c>
      <c r="B3" s="12" t="s">
        <v>5</v>
      </c>
      <c r="C3" s="12" t="s">
        <v>0</v>
      </c>
      <c r="D3" s="12" t="s">
        <v>6</v>
      </c>
      <c r="E3" s="12" t="s">
        <v>2</v>
      </c>
      <c r="F3" s="13" t="s">
        <v>17</v>
      </c>
      <c r="G3" s="13" t="s">
        <v>3</v>
      </c>
      <c r="H3" s="12" t="s">
        <v>18</v>
      </c>
      <c r="I3" s="12" t="s">
        <v>19</v>
      </c>
      <c r="J3" s="12" t="s">
        <v>7</v>
      </c>
      <c r="L3" s="12" t="s">
        <v>1</v>
      </c>
      <c r="M3" s="12" t="s">
        <v>5</v>
      </c>
      <c r="N3" s="12" t="s">
        <v>0</v>
      </c>
      <c r="O3" s="12" t="s">
        <v>6</v>
      </c>
      <c r="P3" s="12" t="s">
        <v>2</v>
      </c>
      <c r="Q3" s="13" t="s">
        <v>17</v>
      </c>
      <c r="R3" s="13" t="s">
        <v>3</v>
      </c>
      <c r="S3" s="12" t="s">
        <v>18</v>
      </c>
      <c r="T3" s="12" t="s">
        <v>19</v>
      </c>
      <c r="U3" s="12" t="s">
        <v>7</v>
      </c>
    </row>
    <row r="4" spans="1:21" x14ac:dyDescent="0.25">
      <c r="A4" s="12">
        <v>6</v>
      </c>
      <c r="B4" s="14" t="s">
        <v>22</v>
      </c>
      <c r="C4" s="12">
        <v>880</v>
      </c>
      <c r="D4" s="15">
        <v>15</v>
      </c>
      <c r="E4" s="16">
        <f>C4/(((3.14159*((A4/2)^2)))/144)</f>
        <v>4481.8069830881814</v>
      </c>
      <c r="F4" s="12"/>
      <c r="G4" s="13">
        <f>(E4/4005)^2</f>
        <v>1.2522794592687971</v>
      </c>
      <c r="H4" s="12">
        <v>5</v>
      </c>
      <c r="I4" s="12"/>
      <c r="J4" s="12">
        <f>H4*D4/100</f>
        <v>0.75</v>
      </c>
      <c r="L4" s="12">
        <v>6</v>
      </c>
      <c r="M4" s="14" t="s">
        <v>22</v>
      </c>
      <c r="N4" s="12">
        <v>880</v>
      </c>
      <c r="O4" s="15">
        <v>15</v>
      </c>
      <c r="P4" s="16">
        <f>N4/(((3.14159*((L4/2)^2)))/144)</f>
        <v>4481.8069830881814</v>
      </c>
      <c r="Q4" s="12"/>
      <c r="R4" s="13">
        <f>(P4/4005)^2</f>
        <v>1.2522794592687971</v>
      </c>
      <c r="S4" s="12">
        <v>5</v>
      </c>
      <c r="T4" s="12"/>
      <c r="U4" s="12">
        <f>S4*O4/100</f>
        <v>0.75</v>
      </c>
    </row>
    <row r="5" spans="1:21" x14ac:dyDescent="0.25">
      <c r="A5" s="12">
        <v>6</v>
      </c>
      <c r="B5" s="12" t="s">
        <v>10</v>
      </c>
      <c r="C5" s="12">
        <v>880</v>
      </c>
      <c r="D5" s="12"/>
      <c r="E5" s="16">
        <f t="shared" ref="E5:E7" si="0">C5/(((3.14159*((A5/2)^2)))/144)</f>
        <v>4481.8069830881814</v>
      </c>
      <c r="F5" s="12"/>
      <c r="G5" s="13">
        <f>(E5/4005)^2</f>
        <v>1.2522794592687971</v>
      </c>
      <c r="H5" s="12"/>
      <c r="I5" s="12">
        <f>30*0.015</f>
        <v>0.44999999999999996</v>
      </c>
      <c r="J5" s="12">
        <f>I5*G5</f>
        <v>0.56352575667095861</v>
      </c>
      <c r="L5" s="12">
        <v>6</v>
      </c>
      <c r="M5" s="12" t="s">
        <v>10</v>
      </c>
      <c r="N5" s="12">
        <v>880</v>
      </c>
      <c r="O5" s="12"/>
      <c r="P5" s="16">
        <f t="shared" ref="P5:P8" si="1">N5/(((3.14159*((L5/2)^2)))/144)</f>
        <v>4481.8069830881814</v>
      </c>
      <c r="Q5" s="12"/>
      <c r="R5" s="13">
        <f>(P5/4005)^2</f>
        <v>1.2522794592687971</v>
      </c>
      <c r="S5" s="12"/>
      <c r="T5" s="12">
        <f>30*0.015</f>
        <v>0.44999999999999996</v>
      </c>
      <c r="U5" s="12">
        <f>T5*R5</f>
        <v>0.56352575667095861</v>
      </c>
    </row>
    <row r="6" spans="1:21" x14ac:dyDescent="0.25">
      <c r="A6" s="12">
        <v>6</v>
      </c>
      <c r="B6" s="12" t="s">
        <v>9</v>
      </c>
      <c r="C6" s="12">
        <v>880</v>
      </c>
      <c r="D6" s="12">
        <f>300/12</f>
        <v>25</v>
      </c>
      <c r="E6" s="16">
        <f t="shared" si="0"/>
        <v>4481.8069830881814</v>
      </c>
      <c r="F6" s="12"/>
      <c r="G6" s="13">
        <f>(E6/4005)^2</f>
        <v>1.2522794592687971</v>
      </c>
      <c r="H6" s="12">
        <v>5</v>
      </c>
      <c r="I6" s="12"/>
      <c r="J6" s="12">
        <f>H6*D6/100</f>
        <v>1.25</v>
      </c>
      <c r="L6" s="12">
        <v>6</v>
      </c>
      <c r="M6" s="12" t="s">
        <v>9</v>
      </c>
      <c r="N6" s="12">
        <v>880</v>
      </c>
      <c r="O6" s="12">
        <f>300/12</f>
        <v>25</v>
      </c>
      <c r="P6" s="16">
        <f t="shared" si="1"/>
        <v>4481.8069830881814</v>
      </c>
      <c r="Q6" s="12"/>
      <c r="R6" s="13">
        <f>(P6/4005)^2</f>
        <v>1.2522794592687971</v>
      </c>
      <c r="S6" s="12">
        <v>5</v>
      </c>
      <c r="T6" s="12"/>
      <c r="U6" s="12">
        <f>S6*O6/100</f>
        <v>1.25</v>
      </c>
    </row>
    <row r="7" spans="1:21" x14ac:dyDescent="0.25">
      <c r="A7" s="12">
        <v>6</v>
      </c>
      <c r="B7" s="12" t="s">
        <v>10</v>
      </c>
      <c r="C7" s="12">
        <v>880</v>
      </c>
      <c r="D7" s="12"/>
      <c r="E7" s="16">
        <f t="shared" si="0"/>
        <v>4481.8069830881814</v>
      </c>
      <c r="F7" s="12"/>
      <c r="G7" s="13">
        <f>(E7/4005)^2</f>
        <v>1.2522794592687971</v>
      </c>
      <c r="H7" s="12"/>
      <c r="I7" s="12">
        <f>30*0.015</f>
        <v>0.44999999999999996</v>
      </c>
      <c r="J7" s="12">
        <f>I7*G7</f>
        <v>0.56352575667095861</v>
      </c>
      <c r="L7" s="12">
        <v>6</v>
      </c>
      <c r="M7" s="12" t="s">
        <v>10</v>
      </c>
      <c r="N7" s="12">
        <v>880</v>
      </c>
      <c r="O7" s="12"/>
      <c r="P7" s="16">
        <f t="shared" si="1"/>
        <v>4481.8069830881814</v>
      </c>
      <c r="Q7" s="12"/>
      <c r="R7" s="13">
        <f>(P7/4005)^2</f>
        <v>1.2522794592687971</v>
      </c>
      <c r="S7" s="12"/>
      <c r="T7" s="12">
        <f>30*0.015</f>
        <v>0.44999999999999996</v>
      </c>
      <c r="U7" s="12">
        <f>T7*R7</f>
        <v>0.56352575667095861</v>
      </c>
    </row>
    <row r="8" spans="1:21" x14ac:dyDescent="0.25">
      <c r="A8" s="12">
        <v>6</v>
      </c>
      <c r="B8" s="12" t="s">
        <v>9</v>
      </c>
      <c r="C8" s="12">
        <v>880</v>
      </c>
      <c r="D8" s="12">
        <f>240/12</f>
        <v>20</v>
      </c>
      <c r="E8" s="16">
        <f t="shared" ref="E8" si="2">C8/(((3.14159*((A8/2)^2)))/144)</f>
        <v>4481.8069830881814</v>
      </c>
      <c r="F8" s="12"/>
      <c r="G8" s="13">
        <f>(E8/4005)^2</f>
        <v>1.2522794592687971</v>
      </c>
      <c r="H8" s="12">
        <v>5</v>
      </c>
      <c r="I8" s="12"/>
      <c r="J8" s="12">
        <f>H8*D8/100</f>
        <v>1</v>
      </c>
      <c r="L8" s="12">
        <v>6</v>
      </c>
      <c r="M8" s="12" t="s">
        <v>9</v>
      </c>
      <c r="N8" s="12">
        <v>880</v>
      </c>
      <c r="O8" s="12">
        <f>240/12</f>
        <v>20</v>
      </c>
      <c r="P8" s="16">
        <f t="shared" si="1"/>
        <v>4481.8069830881814</v>
      </c>
      <c r="Q8" s="12"/>
      <c r="R8" s="13">
        <f>(P8/4005)^2</f>
        <v>1.2522794592687971</v>
      </c>
      <c r="S8" s="12">
        <v>5</v>
      </c>
      <c r="T8" s="12"/>
      <c r="U8" s="12">
        <f>S8*O8/100</f>
        <v>1</v>
      </c>
    </row>
    <row r="9" spans="1:21" x14ac:dyDescent="0.25">
      <c r="A9" s="18"/>
      <c r="B9" s="18"/>
      <c r="C9" s="18"/>
      <c r="E9" s="16"/>
      <c r="G9" s="13"/>
      <c r="J9" s="7">
        <f>SUM(J4:J8)</f>
        <v>4.1270515133419172</v>
      </c>
      <c r="L9" s="18"/>
      <c r="M9" s="18"/>
      <c r="N9" s="18"/>
      <c r="P9" s="16"/>
      <c r="R9" s="13"/>
      <c r="U9" s="7">
        <f>SUM(U4:U8)</f>
        <v>4.1270515133419172</v>
      </c>
    </row>
    <row r="11" spans="1:21" x14ac:dyDescent="0.25">
      <c r="A11" t="s">
        <v>25</v>
      </c>
      <c r="L11" t="s">
        <v>25</v>
      </c>
    </row>
    <row r="12" spans="1:21" x14ac:dyDescent="0.25">
      <c r="A12" s="12" t="s">
        <v>1</v>
      </c>
      <c r="B12" s="12" t="s">
        <v>5</v>
      </c>
      <c r="C12" s="12" t="s">
        <v>0</v>
      </c>
      <c r="D12" s="12" t="s">
        <v>6</v>
      </c>
      <c r="E12" s="12" t="s">
        <v>2</v>
      </c>
      <c r="F12" s="13" t="s">
        <v>17</v>
      </c>
      <c r="G12" s="13" t="s">
        <v>3</v>
      </c>
      <c r="H12" s="12" t="s">
        <v>18</v>
      </c>
      <c r="I12" s="12" t="s">
        <v>19</v>
      </c>
      <c r="J12" s="12" t="s">
        <v>7</v>
      </c>
      <c r="L12" s="12" t="s">
        <v>1</v>
      </c>
      <c r="M12" s="12" t="s">
        <v>5</v>
      </c>
      <c r="N12" s="12" t="s">
        <v>0</v>
      </c>
      <c r="O12" s="12" t="s">
        <v>6</v>
      </c>
      <c r="P12" s="12" t="s">
        <v>2</v>
      </c>
      <c r="Q12" s="13" t="s">
        <v>17</v>
      </c>
      <c r="R12" s="13" t="s">
        <v>3</v>
      </c>
      <c r="S12" s="12" t="s">
        <v>18</v>
      </c>
      <c r="T12" s="12" t="s">
        <v>19</v>
      </c>
      <c r="U12" s="12" t="s">
        <v>7</v>
      </c>
    </row>
    <row r="13" spans="1:21" x14ac:dyDescent="0.25">
      <c r="A13" s="12">
        <v>5</v>
      </c>
      <c r="B13" s="14" t="s">
        <v>22</v>
      </c>
      <c r="C13" s="12">
        <v>615</v>
      </c>
      <c r="D13" s="15">
        <v>15</v>
      </c>
      <c r="E13" s="16">
        <f>C13/(((3.14159*((A13/2)^2)))/144)</f>
        <v>4510.3275729805609</v>
      </c>
      <c r="F13" s="12"/>
      <c r="G13" s="13">
        <f>(E13/4005)^2</f>
        <v>1.2682682736210646</v>
      </c>
      <c r="H13" s="12">
        <v>6</v>
      </c>
      <c r="I13" s="12"/>
      <c r="J13" s="12">
        <f>H13*D13/100</f>
        <v>0.9</v>
      </c>
      <c r="L13" s="12">
        <v>5</v>
      </c>
      <c r="M13" s="14" t="s">
        <v>22</v>
      </c>
      <c r="N13" s="12">
        <v>615</v>
      </c>
      <c r="O13" s="15">
        <v>15</v>
      </c>
      <c r="P13" s="16">
        <f>N13/(((3.14159*((L13/2)^2)))/144)</f>
        <v>4510.3275729805609</v>
      </c>
      <c r="Q13" s="12"/>
      <c r="R13" s="13">
        <f>(P13/4005)^2</f>
        <v>1.2682682736210646</v>
      </c>
      <c r="S13" s="12">
        <v>6</v>
      </c>
      <c r="T13" s="12"/>
      <c r="U13" s="12">
        <f>S13*O13/100</f>
        <v>0.9</v>
      </c>
    </row>
    <row r="14" spans="1:21" x14ac:dyDescent="0.25">
      <c r="A14" s="12">
        <v>5</v>
      </c>
      <c r="B14" s="12" t="s">
        <v>10</v>
      </c>
      <c r="C14" s="12">
        <v>615</v>
      </c>
      <c r="D14" s="12"/>
      <c r="E14" s="16">
        <f t="shared" ref="E14" si="3">C14/(((3.14159*((A14/2)^2)))/144)</f>
        <v>4510.3275729805609</v>
      </c>
      <c r="F14" s="12"/>
      <c r="G14" s="13">
        <f>(E14/4005)^2</f>
        <v>1.2682682736210646</v>
      </c>
      <c r="H14" s="12"/>
      <c r="I14" s="12">
        <f>30*0.016</f>
        <v>0.48</v>
      </c>
      <c r="J14" s="12">
        <f>I14*G14</f>
        <v>0.60876877133811103</v>
      </c>
      <c r="L14" s="12">
        <v>5</v>
      </c>
      <c r="M14" s="12" t="s">
        <v>10</v>
      </c>
      <c r="N14" s="12">
        <v>615</v>
      </c>
      <c r="O14" s="12"/>
      <c r="P14" s="16">
        <f t="shared" ref="P14" si="4">N14/(((3.14159*((L14/2)^2)))/144)</f>
        <v>4510.3275729805609</v>
      </c>
      <c r="Q14" s="12"/>
      <c r="R14" s="13">
        <f>(P14/4005)^2</f>
        <v>1.2682682736210646</v>
      </c>
      <c r="S14" s="12"/>
      <c r="T14" s="12">
        <f>30*0.016</f>
        <v>0.48</v>
      </c>
      <c r="U14" s="12">
        <f>T14*R14</f>
        <v>0.60876877133811103</v>
      </c>
    </row>
    <row r="15" spans="1:21" x14ac:dyDescent="0.25">
      <c r="A15" s="12">
        <v>5</v>
      </c>
      <c r="B15" s="14" t="s">
        <v>22</v>
      </c>
      <c r="C15" s="12">
        <v>615</v>
      </c>
      <c r="D15" s="15">
        <f>100/12</f>
        <v>8.3333333333333339</v>
      </c>
      <c r="E15" s="16">
        <f>C15/(((3.14159*((A15/2)^2)))/144)</f>
        <v>4510.3275729805609</v>
      </c>
      <c r="F15" s="12"/>
      <c r="G15" s="13">
        <f>(E15/4005)^2</f>
        <v>1.2682682736210646</v>
      </c>
      <c r="H15" s="12">
        <v>6</v>
      </c>
      <c r="I15" s="12"/>
      <c r="J15" s="12">
        <f>H15*D15/100</f>
        <v>0.5</v>
      </c>
      <c r="L15" s="12">
        <v>5</v>
      </c>
      <c r="M15" s="14" t="s">
        <v>22</v>
      </c>
      <c r="N15" s="12">
        <v>615</v>
      </c>
      <c r="O15" s="15">
        <f>100/12</f>
        <v>8.3333333333333339</v>
      </c>
      <c r="P15" s="16">
        <f>N15/(((3.14159*((L15/2)^2)))/144)</f>
        <v>4510.3275729805609</v>
      </c>
      <c r="Q15" s="12"/>
      <c r="R15" s="13">
        <f>(P15/4005)^2</f>
        <v>1.2682682736210646</v>
      </c>
      <c r="S15" s="12">
        <v>6</v>
      </c>
      <c r="T15" s="12"/>
      <c r="U15" s="12">
        <f>S15*O15/100</f>
        <v>0.5</v>
      </c>
    </row>
    <row r="16" spans="1:21" x14ac:dyDescent="0.25">
      <c r="A16" s="18">
        <v>7</v>
      </c>
      <c r="B16" s="14" t="s">
        <v>22</v>
      </c>
      <c r="C16">
        <f>615*2</f>
        <v>1230</v>
      </c>
      <c r="D16">
        <v>4</v>
      </c>
      <c r="E16" s="16">
        <f>C16/(((3.14159*((A16/2)^2)))/144)</f>
        <v>4602.375074469961</v>
      </c>
      <c r="G16" s="13">
        <f>(E16/4005)^2</f>
        <v>1.3205625506258487</v>
      </c>
      <c r="H16">
        <v>4.3</v>
      </c>
      <c r="J16" s="12">
        <f>H16*D16/100</f>
        <v>0.17199999999999999</v>
      </c>
      <c r="L16" s="18">
        <v>7</v>
      </c>
      <c r="M16" s="14" t="s">
        <v>22</v>
      </c>
      <c r="N16">
        <f>615*2</f>
        <v>1230</v>
      </c>
      <c r="O16">
        <v>4</v>
      </c>
      <c r="P16" s="16">
        <f>N16/(((3.14159*((L16/2)^2)))/144)</f>
        <v>4602.375074469961</v>
      </c>
      <c r="R16" s="13">
        <f>(P16/4005)^2</f>
        <v>1.3205625506258487</v>
      </c>
      <c r="S16">
        <v>4.3</v>
      </c>
      <c r="U16" s="12">
        <f>S16*O16/100</f>
        <v>0.17199999999999999</v>
      </c>
    </row>
    <row r="17" spans="1:21" x14ac:dyDescent="0.25">
      <c r="J17">
        <f>SUM(J13:J16)</f>
        <v>2.1807687713381112</v>
      </c>
      <c r="U17">
        <f>SUM(U13:U16)</f>
        <v>2.1807687713381112</v>
      </c>
    </row>
    <row r="18" spans="1:21" x14ac:dyDescent="0.25">
      <c r="A18" t="s">
        <v>26</v>
      </c>
      <c r="L18" t="s">
        <v>26</v>
      </c>
    </row>
    <row r="19" spans="1:21" x14ac:dyDescent="0.25">
      <c r="A19" s="12" t="s">
        <v>1</v>
      </c>
      <c r="B19" s="12" t="s">
        <v>5</v>
      </c>
      <c r="C19" s="12" t="s">
        <v>0</v>
      </c>
      <c r="D19" s="12" t="s">
        <v>6</v>
      </c>
      <c r="E19" s="12" t="s">
        <v>2</v>
      </c>
      <c r="F19" s="13" t="s">
        <v>17</v>
      </c>
      <c r="G19" s="13" t="s">
        <v>3</v>
      </c>
      <c r="H19" s="12" t="s">
        <v>18</v>
      </c>
      <c r="I19" s="12" t="s">
        <v>19</v>
      </c>
      <c r="J19" s="12" t="s">
        <v>7</v>
      </c>
      <c r="L19" s="12" t="s">
        <v>1</v>
      </c>
      <c r="M19" s="12" t="s">
        <v>5</v>
      </c>
      <c r="N19" s="12" t="s">
        <v>0</v>
      </c>
      <c r="O19" s="12" t="s">
        <v>6</v>
      </c>
      <c r="P19" s="12" t="s">
        <v>2</v>
      </c>
      <c r="Q19" s="13" t="s">
        <v>17</v>
      </c>
      <c r="R19" s="13" t="s">
        <v>3</v>
      </c>
      <c r="S19" s="12" t="s">
        <v>18</v>
      </c>
      <c r="T19" s="12" t="s">
        <v>19</v>
      </c>
      <c r="U19" s="12" t="s">
        <v>7</v>
      </c>
    </row>
    <row r="20" spans="1:21" x14ac:dyDescent="0.25">
      <c r="A20" s="12">
        <v>4</v>
      </c>
      <c r="B20" s="14" t="s">
        <v>22</v>
      </c>
      <c r="C20" s="12">
        <v>390</v>
      </c>
      <c r="D20" s="15">
        <v>15</v>
      </c>
      <c r="E20" s="16">
        <f>C20/(((3.14159*((A20/2)^2)))/144)</f>
        <v>4469.0745768862271</v>
      </c>
      <c r="F20" s="12"/>
      <c r="G20" s="13">
        <f>(E20/4005)^2</f>
        <v>1.245174341920964</v>
      </c>
      <c r="H20" s="12">
        <v>8</v>
      </c>
      <c r="I20" s="12"/>
      <c r="J20" s="12">
        <f>H20*D20/100</f>
        <v>1.2</v>
      </c>
      <c r="L20" s="12">
        <v>4</v>
      </c>
      <c r="M20" s="14" t="s">
        <v>22</v>
      </c>
      <c r="N20" s="12">
        <v>390</v>
      </c>
      <c r="O20" s="15">
        <v>15</v>
      </c>
      <c r="P20" s="16">
        <f>N20/(((3.14159*((L20/2)^2)))/144)</f>
        <v>4469.0745768862271</v>
      </c>
      <c r="Q20" s="12"/>
      <c r="R20" s="13">
        <f>(P20/4005)^2</f>
        <v>1.245174341920964</v>
      </c>
      <c r="S20" s="12">
        <v>8</v>
      </c>
      <c r="T20" s="12"/>
      <c r="U20" s="12">
        <f>S20*O20/100</f>
        <v>1.2</v>
      </c>
    </row>
    <row r="21" spans="1:21" x14ac:dyDescent="0.25">
      <c r="A21">
        <v>4</v>
      </c>
      <c r="B21" t="s">
        <v>11</v>
      </c>
      <c r="C21">
        <v>390</v>
      </c>
      <c r="E21" s="6">
        <f t="shared" ref="E21" si="5">C21/(((3.14159*((A21/2)^2)))/144)</f>
        <v>4469.0745768862271</v>
      </c>
      <c r="G21" s="2">
        <f>(E21/4005)^2</f>
        <v>1.245174341920964</v>
      </c>
      <c r="I21">
        <f>16*0.017</f>
        <v>0.27200000000000002</v>
      </c>
      <c r="J21">
        <f>I21*G21</f>
        <v>0.33868742100250221</v>
      </c>
      <c r="L21">
        <v>4</v>
      </c>
      <c r="M21" t="s">
        <v>11</v>
      </c>
      <c r="N21">
        <v>390</v>
      </c>
      <c r="P21" s="6">
        <f t="shared" ref="P21" si="6">N21/(((3.14159*((L21/2)^2)))/144)</f>
        <v>4469.0745768862271</v>
      </c>
      <c r="R21" s="2">
        <f>(P21/4005)^2</f>
        <v>1.245174341920964</v>
      </c>
      <c r="T21">
        <f>16*0.017</f>
        <v>0.27200000000000002</v>
      </c>
      <c r="U21">
        <f>T21*R21</f>
        <v>0.33868742100250221</v>
      </c>
    </row>
    <row r="23" spans="1:21" x14ac:dyDescent="0.25">
      <c r="A23" t="s">
        <v>27</v>
      </c>
      <c r="L23" t="s">
        <v>27</v>
      </c>
    </row>
    <row r="24" spans="1:21" x14ac:dyDescent="0.25">
      <c r="A24" s="12" t="s">
        <v>1</v>
      </c>
      <c r="B24" s="12" t="s">
        <v>5</v>
      </c>
      <c r="C24" s="12" t="s">
        <v>0</v>
      </c>
      <c r="D24" s="12" t="s">
        <v>6</v>
      </c>
      <c r="E24" s="12" t="s">
        <v>2</v>
      </c>
      <c r="F24" s="13" t="s">
        <v>17</v>
      </c>
      <c r="G24" s="13" t="s">
        <v>3</v>
      </c>
      <c r="H24" s="12" t="s">
        <v>18</v>
      </c>
      <c r="I24" s="12" t="s">
        <v>19</v>
      </c>
      <c r="J24" s="12" t="s">
        <v>7</v>
      </c>
      <c r="L24" s="12" t="s">
        <v>1</v>
      </c>
      <c r="M24" s="12" t="s">
        <v>5</v>
      </c>
      <c r="N24" s="12" t="s">
        <v>0</v>
      </c>
      <c r="O24" s="12" t="s">
        <v>6</v>
      </c>
      <c r="P24" s="12" t="s">
        <v>2</v>
      </c>
      <c r="Q24" s="13" t="s">
        <v>17</v>
      </c>
      <c r="R24" s="13" t="s">
        <v>3</v>
      </c>
      <c r="S24" s="12" t="s">
        <v>18</v>
      </c>
      <c r="T24" s="12" t="s">
        <v>19</v>
      </c>
      <c r="U24" s="12" t="s">
        <v>7</v>
      </c>
    </row>
    <row r="25" spans="1:21" x14ac:dyDescent="0.25">
      <c r="A25" s="18">
        <v>8</v>
      </c>
      <c r="B25" s="14" t="s">
        <v>22</v>
      </c>
      <c r="C25">
        <f>615*2+390</f>
        <v>1620</v>
      </c>
      <c r="D25">
        <v>2</v>
      </c>
      <c r="E25" s="16">
        <f>C25/(((3.14159*((A25/2)^2)))/144)</f>
        <v>4640.96206061262</v>
      </c>
      <c r="G25" s="13">
        <f>(E25/4005)^2</f>
        <v>1.3427989574857728</v>
      </c>
      <c r="H25">
        <v>3.75</v>
      </c>
      <c r="J25" s="12">
        <f>H25*D25/100</f>
        <v>7.4999999999999997E-2</v>
      </c>
      <c r="L25" s="18">
        <v>8</v>
      </c>
      <c r="M25" s="14" t="s">
        <v>22</v>
      </c>
      <c r="N25">
        <f>615*2+390</f>
        <v>1620</v>
      </c>
      <c r="O25">
        <v>2</v>
      </c>
      <c r="P25" s="16">
        <f>N25/(((3.14159*((L25/2)^2)))/144)</f>
        <v>4640.96206061262</v>
      </c>
      <c r="R25" s="13">
        <f>(P25/4005)^2</f>
        <v>1.3427989574857728</v>
      </c>
      <c r="S25">
        <v>3.75</v>
      </c>
      <c r="U25" s="12">
        <f>S25*O25/100</f>
        <v>7.4999999999999997E-2</v>
      </c>
    </row>
    <row r="26" spans="1:21" x14ac:dyDescent="0.25">
      <c r="A26">
        <v>9</v>
      </c>
      <c r="B26" s="14" t="s">
        <v>22</v>
      </c>
      <c r="C26">
        <f>390*2+615*2</f>
        <v>2010</v>
      </c>
      <c r="D26">
        <v>3</v>
      </c>
      <c r="E26" s="16">
        <f>C26/(((3.14159*((A26/2)^2)))/144)</f>
        <v>4549.7131494986088</v>
      </c>
      <c r="G26" s="13">
        <f>(E26/4005)^2</f>
        <v>1.2905148054769586</v>
      </c>
      <c r="H26">
        <v>3.5</v>
      </c>
      <c r="J26" s="12">
        <f>H26*D26/100</f>
        <v>0.105</v>
      </c>
      <c r="L26">
        <v>9</v>
      </c>
      <c r="M26" s="14" t="s">
        <v>22</v>
      </c>
      <c r="N26">
        <f>390*2+615*2</f>
        <v>2010</v>
      </c>
      <c r="O26">
        <v>3</v>
      </c>
      <c r="P26" s="16">
        <f>N26/(((3.14159*((L26/2)^2)))/144)</f>
        <v>4549.7131494986088</v>
      </c>
      <c r="R26" s="13">
        <f>(P26/4005)^2</f>
        <v>1.2905148054769586</v>
      </c>
      <c r="S26">
        <v>3.5</v>
      </c>
      <c r="U26" s="12">
        <f>S26*O26/100</f>
        <v>0.105</v>
      </c>
    </row>
    <row r="27" spans="1:21" x14ac:dyDescent="0.25">
      <c r="A27">
        <v>9</v>
      </c>
      <c r="B27" t="s">
        <v>11</v>
      </c>
      <c r="C27">
        <v>2010</v>
      </c>
      <c r="E27" s="6">
        <f t="shared" ref="E27" si="7">C27/(((3.14159*((A27/2)^2)))/144)</f>
        <v>4549.7131494986088</v>
      </c>
      <c r="G27" s="2">
        <f>(E27/4005)^2</f>
        <v>1.2905148054769586</v>
      </c>
      <c r="I27">
        <f>16*0.014</f>
        <v>0.224</v>
      </c>
      <c r="J27">
        <f>I27*G27</f>
        <v>0.28907531642683876</v>
      </c>
      <c r="L27">
        <v>9</v>
      </c>
      <c r="M27" t="s">
        <v>11</v>
      </c>
      <c r="N27">
        <v>2010</v>
      </c>
      <c r="P27" s="6">
        <f t="shared" ref="P27" si="8">N27/(((3.14159*((L27/2)^2)))/144)</f>
        <v>4549.7131494986088</v>
      </c>
      <c r="R27" s="2">
        <f>(P27/4005)^2</f>
        <v>1.2905148054769586</v>
      </c>
      <c r="T27">
        <f>16*0.014</f>
        <v>0.224</v>
      </c>
      <c r="U27">
        <f>T27*R27</f>
        <v>0.28907531642683876</v>
      </c>
    </row>
    <row r="29" spans="1:21" x14ac:dyDescent="0.25">
      <c r="A29" t="s">
        <v>27</v>
      </c>
      <c r="L29" t="s">
        <v>27</v>
      </c>
    </row>
    <row r="30" spans="1:21" x14ac:dyDescent="0.25">
      <c r="A30" s="12">
        <v>11</v>
      </c>
      <c r="B30" s="14" t="s">
        <v>22</v>
      </c>
      <c r="C30" s="12">
        <f>2010+880</f>
        <v>2890</v>
      </c>
      <c r="D30" s="15">
        <f>160/12</f>
        <v>13.333333333333334</v>
      </c>
      <c r="E30" s="16">
        <f>C30/(((3.14159*((A30/2)^2)))/144)</f>
        <v>4379.1059214922461</v>
      </c>
      <c r="F30" s="12"/>
      <c r="G30" s="13">
        <f>(E30/4005)^2</f>
        <v>1.1955448119094862</v>
      </c>
      <c r="H30" s="12">
        <f>2.5</f>
        <v>2.5</v>
      </c>
      <c r="I30" s="12"/>
      <c r="J30" s="21">
        <f>H30*D30/100</f>
        <v>0.33333333333333337</v>
      </c>
      <c r="L30" s="12">
        <v>11</v>
      </c>
      <c r="M30" s="14" t="s">
        <v>22</v>
      </c>
      <c r="N30" s="12">
        <f>2010+880</f>
        <v>2890</v>
      </c>
      <c r="O30" s="15">
        <f>160/12</f>
        <v>13.333333333333334</v>
      </c>
      <c r="P30" s="16">
        <f>N30/(((3.14159*((L30/2)^2)))/144)</f>
        <v>4379.1059214922461</v>
      </c>
      <c r="Q30" s="12"/>
      <c r="R30" s="13">
        <f>(P30/4005)^2</f>
        <v>1.1955448119094862</v>
      </c>
      <c r="S30" s="12">
        <f>2.5</f>
        <v>2.5</v>
      </c>
      <c r="T30" s="12"/>
      <c r="U30" s="21">
        <f>S30*O30/100</f>
        <v>0.33333333333333337</v>
      </c>
    </row>
    <row r="32" spans="1:21" x14ac:dyDescent="0.25">
      <c r="A32" s="12" t="s">
        <v>1</v>
      </c>
      <c r="B32" s="12" t="s">
        <v>5</v>
      </c>
      <c r="C32" s="12" t="s">
        <v>0</v>
      </c>
      <c r="D32" s="12" t="s">
        <v>6</v>
      </c>
      <c r="E32" s="12" t="s">
        <v>2</v>
      </c>
      <c r="F32" s="13" t="s">
        <v>17</v>
      </c>
      <c r="G32" s="13" t="s">
        <v>3</v>
      </c>
      <c r="H32" s="12" t="s">
        <v>18</v>
      </c>
      <c r="I32" s="12" t="s">
        <v>19</v>
      </c>
      <c r="J32" s="12" t="s">
        <v>7</v>
      </c>
      <c r="L32" s="12" t="s">
        <v>1</v>
      </c>
      <c r="M32" s="12" t="s">
        <v>5</v>
      </c>
      <c r="N32" s="12" t="s">
        <v>0</v>
      </c>
      <c r="O32" s="12" t="s">
        <v>6</v>
      </c>
      <c r="P32" s="12" t="s">
        <v>2</v>
      </c>
      <c r="Q32" s="13" t="s">
        <v>17</v>
      </c>
      <c r="R32" s="13" t="s">
        <v>3</v>
      </c>
      <c r="S32" s="12" t="s">
        <v>18</v>
      </c>
      <c r="T32" s="12" t="s">
        <v>19</v>
      </c>
      <c r="U32" s="12" t="s">
        <v>7</v>
      </c>
    </row>
    <row r="33" spans="1:21" x14ac:dyDescent="0.25">
      <c r="A33" s="12">
        <v>8</v>
      </c>
      <c r="B33" s="14" t="s">
        <v>22</v>
      </c>
      <c r="C33" s="12">
        <v>1600</v>
      </c>
      <c r="D33" s="15">
        <v>15</v>
      </c>
      <c r="E33" s="16">
        <f>C33/(((3.14159*((A33/2)^2)))/144)</f>
        <v>4583.6662327038221</v>
      </c>
      <c r="F33" s="12"/>
      <c r="G33" s="13">
        <f>(E33/4005)^2</f>
        <v>1.3098480914355961</v>
      </c>
      <c r="H33" s="12">
        <v>3.7</v>
      </c>
      <c r="I33" s="12"/>
      <c r="J33" s="12">
        <f>H33*D33/100</f>
        <v>0.55500000000000005</v>
      </c>
      <c r="L33" s="12">
        <v>8</v>
      </c>
      <c r="M33" s="14" t="s">
        <v>22</v>
      </c>
      <c r="N33" s="12">
        <v>1600</v>
      </c>
      <c r="O33" s="15">
        <v>15</v>
      </c>
      <c r="P33" s="16">
        <f>N33/(((3.14159*((L33/2)^2)))/144)</f>
        <v>4583.6662327038221</v>
      </c>
      <c r="Q33" s="12"/>
      <c r="R33" s="13">
        <f>(P33/4005)^2</f>
        <v>1.3098480914355961</v>
      </c>
      <c r="S33" s="12">
        <v>3.7</v>
      </c>
      <c r="T33" s="12"/>
      <c r="U33" s="12">
        <f>S33*O33/100</f>
        <v>0.55500000000000005</v>
      </c>
    </row>
    <row r="34" spans="1:21" x14ac:dyDescent="0.25">
      <c r="A34" s="12">
        <v>8</v>
      </c>
      <c r="B34" s="12" t="s">
        <v>10</v>
      </c>
      <c r="C34" s="12">
        <v>1600</v>
      </c>
      <c r="D34" s="12"/>
      <c r="E34" s="16">
        <f t="shared" ref="E34:E36" si="9">C34/(((3.14159*((A34/2)^2)))/144)</f>
        <v>4583.6662327038221</v>
      </c>
      <c r="F34" s="12"/>
      <c r="G34" s="13">
        <f>(E34/4005)^2</f>
        <v>1.3098480914355961</v>
      </c>
      <c r="H34" s="12"/>
      <c r="I34" s="12">
        <f>30*0.014</f>
        <v>0.42</v>
      </c>
      <c r="J34" s="12">
        <f>I34*G34</f>
        <v>0.55013619840295036</v>
      </c>
      <c r="L34" s="12">
        <v>8</v>
      </c>
      <c r="M34" s="12" t="s">
        <v>10</v>
      </c>
      <c r="N34" s="12">
        <v>1600</v>
      </c>
      <c r="O34" s="12"/>
      <c r="P34" s="16">
        <f t="shared" ref="P34:P36" si="10">N34/(((3.14159*((L34/2)^2)))/144)</f>
        <v>4583.6662327038221</v>
      </c>
      <c r="Q34" s="12"/>
      <c r="R34" s="13">
        <f>(P34/4005)^2</f>
        <v>1.3098480914355961</v>
      </c>
      <c r="S34" s="12"/>
      <c r="T34" s="12">
        <f>30*0.014</f>
        <v>0.42</v>
      </c>
      <c r="U34" s="12">
        <f>T34*R34</f>
        <v>0.55013619840295036</v>
      </c>
    </row>
    <row r="35" spans="1:21" x14ac:dyDescent="0.25">
      <c r="A35" s="12">
        <v>8</v>
      </c>
      <c r="B35" s="12" t="s">
        <v>9</v>
      </c>
      <c r="C35" s="12">
        <v>1600</v>
      </c>
      <c r="D35" s="12">
        <v>15</v>
      </c>
      <c r="E35" s="16">
        <f t="shared" si="9"/>
        <v>4583.6662327038221</v>
      </c>
      <c r="F35" s="12"/>
      <c r="G35" s="13">
        <f>(E35/4005)^2</f>
        <v>1.3098480914355961</v>
      </c>
      <c r="H35" s="12">
        <v>3.7</v>
      </c>
      <c r="I35" s="12"/>
      <c r="J35" s="12">
        <f>H35*D35/100</f>
        <v>0.55500000000000005</v>
      </c>
      <c r="L35" s="12">
        <v>8</v>
      </c>
      <c r="M35" s="12" t="s">
        <v>9</v>
      </c>
      <c r="N35" s="12">
        <v>1600</v>
      </c>
      <c r="O35" s="12">
        <v>15</v>
      </c>
      <c r="P35" s="16">
        <f t="shared" si="10"/>
        <v>4583.6662327038221</v>
      </c>
      <c r="Q35" s="12"/>
      <c r="R35" s="13">
        <f>(P35/4005)^2</f>
        <v>1.3098480914355961</v>
      </c>
      <c r="S35" s="12">
        <v>3.7</v>
      </c>
      <c r="T35" s="12"/>
      <c r="U35" s="12">
        <f>S35*O35/100</f>
        <v>0.55500000000000005</v>
      </c>
    </row>
    <row r="36" spans="1:21" x14ac:dyDescent="0.25">
      <c r="A36" s="12">
        <v>8</v>
      </c>
      <c r="B36" s="12" t="s">
        <v>11</v>
      </c>
      <c r="C36" s="12">
        <v>1600</v>
      </c>
      <c r="D36" s="12"/>
      <c r="E36" s="16">
        <f t="shared" si="9"/>
        <v>4583.6662327038221</v>
      </c>
      <c r="F36" s="12"/>
      <c r="G36" s="13">
        <f>(E36/4005)^2</f>
        <v>1.3098480914355961</v>
      </c>
      <c r="H36" s="12"/>
      <c r="I36">
        <f>16*0.014</f>
        <v>0.224</v>
      </c>
      <c r="J36" s="12">
        <f>I36*G36</f>
        <v>0.29340597248157352</v>
      </c>
      <c r="L36" s="12">
        <v>8</v>
      </c>
      <c r="M36" s="12" t="s">
        <v>11</v>
      </c>
      <c r="N36" s="12">
        <v>1600</v>
      </c>
      <c r="O36" s="12"/>
      <c r="P36" s="16">
        <f t="shared" si="10"/>
        <v>4583.6662327038221</v>
      </c>
      <c r="Q36" s="12"/>
      <c r="R36" s="13">
        <f>(P36/4005)^2</f>
        <v>1.3098480914355961</v>
      </c>
      <c r="S36" s="12"/>
      <c r="T36">
        <f>16*0.014</f>
        <v>0.224</v>
      </c>
      <c r="U36" s="12">
        <f>T36*R36</f>
        <v>0.29340597248157352</v>
      </c>
    </row>
    <row r="37" spans="1:21" x14ac:dyDescent="0.25">
      <c r="J37">
        <f>SUM(J33:J36)</f>
        <v>1.953542170884524</v>
      </c>
      <c r="U37">
        <f>SUM(U33:U36)</f>
        <v>1.953542170884524</v>
      </c>
    </row>
    <row r="39" spans="1:21" x14ac:dyDescent="0.25">
      <c r="A39" t="s">
        <v>27</v>
      </c>
      <c r="L39" t="s">
        <v>27</v>
      </c>
    </row>
    <row r="40" spans="1:21" x14ac:dyDescent="0.25">
      <c r="A40" s="12">
        <v>14</v>
      </c>
      <c r="B40" s="14" t="s">
        <v>22</v>
      </c>
      <c r="C40" s="12">
        <f>2010+880+1600</f>
        <v>4490</v>
      </c>
      <c r="D40" s="15">
        <v>5</v>
      </c>
      <c r="E40" s="16">
        <f>C40/(((3.14159*((A40/2)^2)))/144)</f>
        <v>4200.1349764979923</v>
      </c>
      <c r="F40" s="12"/>
      <c r="G40" s="13">
        <f>(E40/4005)^2</f>
        <v>1.0998195963411395</v>
      </c>
      <c r="H40" s="12">
        <v>1.9</v>
      </c>
      <c r="I40" s="12"/>
      <c r="J40" s="21">
        <f>H40*D40/100</f>
        <v>9.5000000000000001E-2</v>
      </c>
      <c r="L40" s="12">
        <v>14</v>
      </c>
      <c r="M40" s="14" t="s">
        <v>22</v>
      </c>
      <c r="N40" s="12">
        <f>2010+880+1600</f>
        <v>4490</v>
      </c>
      <c r="O40" s="15">
        <v>5</v>
      </c>
      <c r="P40" s="16">
        <f>N40/(((3.14159*((L40/2)^2)))/144)</f>
        <v>4200.1349764979923</v>
      </c>
      <c r="Q40" s="12"/>
      <c r="R40" s="13">
        <f>(P40/4005)^2</f>
        <v>1.0998195963411395</v>
      </c>
      <c r="S40" s="12">
        <v>1.9</v>
      </c>
      <c r="T40" s="12"/>
      <c r="U40" s="21">
        <f>S40*O40/100</f>
        <v>9.5000000000000001E-2</v>
      </c>
    </row>
    <row r="42" spans="1:21" x14ac:dyDescent="0.25">
      <c r="A42" s="12" t="s">
        <v>1</v>
      </c>
      <c r="B42" s="12" t="s">
        <v>5</v>
      </c>
      <c r="C42" s="12" t="s">
        <v>0</v>
      </c>
      <c r="D42" s="12" t="s">
        <v>6</v>
      </c>
      <c r="E42" s="12" t="s">
        <v>2</v>
      </c>
      <c r="F42" s="13" t="s">
        <v>17</v>
      </c>
      <c r="G42" s="13" t="s">
        <v>3</v>
      </c>
      <c r="H42" s="12" t="s">
        <v>18</v>
      </c>
      <c r="I42" s="12" t="s">
        <v>19</v>
      </c>
      <c r="J42" s="12" t="s">
        <v>7</v>
      </c>
      <c r="L42" s="12" t="s">
        <v>1</v>
      </c>
      <c r="M42" s="12" t="s">
        <v>5</v>
      </c>
      <c r="N42" s="12" t="s">
        <v>0</v>
      </c>
      <c r="O42" s="12" t="s">
        <v>6</v>
      </c>
      <c r="P42" s="12" t="s">
        <v>2</v>
      </c>
      <c r="Q42" s="13" t="s">
        <v>17</v>
      </c>
      <c r="R42" s="13" t="s">
        <v>3</v>
      </c>
      <c r="S42" s="12" t="s">
        <v>18</v>
      </c>
      <c r="T42" s="12" t="s">
        <v>19</v>
      </c>
      <c r="U42" s="12" t="s">
        <v>7</v>
      </c>
    </row>
    <row r="43" spans="1:21" x14ac:dyDescent="0.25">
      <c r="A43" s="12">
        <v>4</v>
      </c>
      <c r="B43" s="14" t="s">
        <v>22</v>
      </c>
      <c r="C43" s="12">
        <v>390</v>
      </c>
      <c r="D43" s="15">
        <v>15</v>
      </c>
      <c r="E43" s="16">
        <f>C43/(((3.14159*((A43/2)^2)))/144)</f>
        <v>4469.0745768862271</v>
      </c>
      <c r="F43" s="12"/>
      <c r="G43" s="13">
        <f>(E43/4005)^2</f>
        <v>1.245174341920964</v>
      </c>
      <c r="H43" s="12">
        <v>8.5</v>
      </c>
      <c r="I43" s="12"/>
      <c r="J43" s="12">
        <f>H43*D43/100</f>
        <v>1.2749999999999999</v>
      </c>
      <c r="L43" s="12">
        <v>4</v>
      </c>
      <c r="M43" s="14" t="s">
        <v>22</v>
      </c>
      <c r="N43" s="12">
        <v>390</v>
      </c>
      <c r="O43" s="15">
        <v>15</v>
      </c>
      <c r="P43" s="16">
        <f>N43/(((3.14159*((L43/2)^2)))/144)</f>
        <v>4469.0745768862271</v>
      </c>
      <c r="Q43" s="12"/>
      <c r="R43" s="13">
        <f>(P43/4005)^2</f>
        <v>1.245174341920964</v>
      </c>
      <c r="S43" s="12">
        <v>8.5</v>
      </c>
      <c r="T43" s="12"/>
      <c r="U43" s="12">
        <f>S43*O43/100</f>
        <v>1.2749999999999999</v>
      </c>
    </row>
    <row r="44" spans="1:21" x14ac:dyDescent="0.25">
      <c r="A44" s="12">
        <v>4</v>
      </c>
      <c r="B44" s="12" t="s">
        <v>10</v>
      </c>
      <c r="C44" s="12">
        <v>390</v>
      </c>
      <c r="D44" s="12"/>
      <c r="E44" s="16">
        <f t="shared" ref="E44:E46" si="11">C44/(((3.14159*((A44/2)^2)))/144)</f>
        <v>4469.0745768862271</v>
      </c>
      <c r="F44" s="12"/>
      <c r="G44" s="13">
        <f>(E44/4005)^2</f>
        <v>1.245174341920964</v>
      </c>
      <c r="H44" s="12"/>
      <c r="I44" s="12">
        <f>30*0.014</f>
        <v>0.42</v>
      </c>
      <c r="J44" s="12">
        <f>I44*G44</f>
        <v>0.52297322360680487</v>
      </c>
      <c r="L44" s="12">
        <v>4</v>
      </c>
      <c r="M44" s="12" t="s">
        <v>10</v>
      </c>
      <c r="N44" s="12">
        <v>390</v>
      </c>
      <c r="O44" s="12"/>
      <c r="P44" s="16">
        <f t="shared" ref="P44:P46" si="12">N44/(((3.14159*((L44/2)^2)))/144)</f>
        <v>4469.0745768862271</v>
      </c>
      <c r="Q44" s="12"/>
      <c r="R44" s="13">
        <f>(P44/4005)^2</f>
        <v>1.245174341920964</v>
      </c>
      <c r="S44" s="12"/>
      <c r="T44" s="12">
        <f>30*0.014</f>
        <v>0.42</v>
      </c>
      <c r="U44" s="12">
        <f>T44*R44</f>
        <v>0.52297322360680487</v>
      </c>
    </row>
    <row r="45" spans="1:21" x14ac:dyDescent="0.25">
      <c r="A45" s="12">
        <v>4</v>
      </c>
      <c r="B45" s="12" t="s">
        <v>9</v>
      </c>
      <c r="C45" s="12">
        <v>390</v>
      </c>
      <c r="D45" s="12">
        <v>15</v>
      </c>
      <c r="E45" s="16">
        <f t="shared" si="11"/>
        <v>4469.0745768862271</v>
      </c>
      <c r="F45" s="12"/>
      <c r="G45" s="13">
        <f>(E45/4005)^2</f>
        <v>1.245174341920964</v>
      </c>
      <c r="H45" s="12">
        <v>8.5</v>
      </c>
      <c r="I45" s="12"/>
      <c r="J45" s="12">
        <f>H45*D45/100</f>
        <v>1.2749999999999999</v>
      </c>
      <c r="L45" s="12">
        <v>4</v>
      </c>
      <c r="M45" s="12" t="s">
        <v>9</v>
      </c>
      <c r="N45" s="12">
        <v>390</v>
      </c>
      <c r="O45" s="12">
        <v>15</v>
      </c>
      <c r="P45" s="16">
        <f t="shared" si="12"/>
        <v>4469.0745768862271</v>
      </c>
      <c r="Q45" s="12"/>
      <c r="R45" s="13">
        <f>(P45/4005)^2</f>
        <v>1.245174341920964</v>
      </c>
      <c r="S45" s="12">
        <v>8.5</v>
      </c>
      <c r="T45" s="12"/>
      <c r="U45" s="12">
        <f>S45*O45/100</f>
        <v>1.2749999999999999</v>
      </c>
    </row>
    <row r="46" spans="1:21" x14ac:dyDescent="0.25">
      <c r="A46" s="12">
        <v>4</v>
      </c>
      <c r="B46" s="12" t="s">
        <v>11</v>
      </c>
      <c r="C46" s="12">
        <v>390</v>
      </c>
      <c r="D46" s="12"/>
      <c r="E46" s="16">
        <f t="shared" si="11"/>
        <v>4469.0745768862271</v>
      </c>
      <c r="F46" s="12"/>
      <c r="G46" s="13">
        <f>(E46/4005)^2</f>
        <v>1.245174341920964</v>
      </c>
      <c r="H46" s="12"/>
      <c r="I46">
        <f>16*0.014</f>
        <v>0.224</v>
      </c>
      <c r="J46" s="12">
        <f>I46*G46</f>
        <v>0.27891905259029592</v>
      </c>
      <c r="L46" s="12">
        <v>4</v>
      </c>
      <c r="M46" s="12" t="s">
        <v>11</v>
      </c>
      <c r="N46" s="12">
        <v>390</v>
      </c>
      <c r="O46" s="12"/>
      <c r="P46" s="16">
        <f t="shared" si="12"/>
        <v>4469.0745768862271</v>
      </c>
      <c r="Q46" s="12"/>
      <c r="R46" s="13">
        <f>(P46/4005)^2</f>
        <v>1.245174341920964</v>
      </c>
      <c r="S46" s="12"/>
      <c r="T46">
        <f>16*0.014</f>
        <v>0.224</v>
      </c>
      <c r="U46" s="12">
        <f>T46*R46</f>
        <v>0.27891905259029592</v>
      </c>
    </row>
    <row r="47" spans="1:21" x14ac:dyDescent="0.25">
      <c r="J47">
        <f>SUM(J43:J46)</f>
        <v>3.3518922761971006</v>
      </c>
      <c r="U47">
        <f>SUM(U43:U46)</f>
        <v>3.3518922761971006</v>
      </c>
    </row>
    <row r="49" spans="1:21" x14ac:dyDescent="0.25">
      <c r="A49" t="s">
        <v>27</v>
      </c>
      <c r="L49" t="s">
        <v>27</v>
      </c>
    </row>
    <row r="50" spans="1:21" x14ac:dyDescent="0.25">
      <c r="A50" s="12">
        <v>14</v>
      </c>
      <c r="B50" s="14" t="s">
        <v>22</v>
      </c>
      <c r="C50" s="12">
        <f>2010+880+1600+390</f>
        <v>4880</v>
      </c>
      <c r="D50" s="15">
        <v>10</v>
      </c>
      <c r="E50" s="16">
        <f>C50/(((3.14159*((A50/2)^2)))/144)</f>
        <v>4564.957390937685</v>
      </c>
      <c r="F50" s="12"/>
      <c r="G50" s="13">
        <f>(E50/4005)^2</f>
        <v>1.2991772756636348</v>
      </c>
      <c r="H50" s="12">
        <v>2</v>
      </c>
      <c r="I50" s="12"/>
      <c r="J50" s="21">
        <f>H50*D50/100</f>
        <v>0.2</v>
      </c>
      <c r="L50" s="12">
        <v>14</v>
      </c>
      <c r="M50" s="14" t="s">
        <v>22</v>
      </c>
      <c r="N50" s="12">
        <f>2010+880+1600+390</f>
        <v>4880</v>
      </c>
      <c r="O50" s="15">
        <v>10</v>
      </c>
      <c r="P50" s="16">
        <f>N50/(((3.14159*((L50/2)^2)))/144)</f>
        <v>4564.957390937685</v>
      </c>
      <c r="Q50" s="12"/>
      <c r="R50" s="13">
        <f>(P50/4005)^2</f>
        <v>1.2991772756636348</v>
      </c>
      <c r="S50" s="12">
        <v>2</v>
      </c>
      <c r="T50" s="12"/>
      <c r="U50" s="21">
        <f>S50*O50/100</f>
        <v>0.2</v>
      </c>
    </row>
    <row r="52" spans="1:21" x14ac:dyDescent="0.25">
      <c r="A52" t="s">
        <v>27</v>
      </c>
      <c r="L52" t="s">
        <v>27</v>
      </c>
    </row>
    <row r="53" spans="1:21" x14ac:dyDescent="0.25">
      <c r="A53" s="12">
        <v>15</v>
      </c>
      <c r="B53" s="14" t="s">
        <v>22</v>
      </c>
      <c r="C53" s="12">
        <v>5500</v>
      </c>
      <c r="D53" s="15">
        <v>15</v>
      </c>
      <c r="E53" s="16">
        <f>C53/(((3.14159*((A53/2)^2)))/144)</f>
        <v>4481.8069830881814</v>
      </c>
      <c r="F53" s="12"/>
      <c r="G53" s="13">
        <f>(E53/4005)^2</f>
        <v>1.2522794592687971</v>
      </c>
      <c r="H53" s="12">
        <v>2.5</v>
      </c>
      <c r="I53" s="12"/>
      <c r="J53" s="18">
        <f>H53*D53/100</f>
        <v>0.375</v>
      </c>
      <c r="L53" s="12">
        <v>18</v>
      </c>
      <c r="M53" s="14" t="s">
        <v>22</v>
      </c>
      <c r="N53" s="12">
        <v>8000</v>
      </c>
      <c r="O53" s="15">
        <v>15</v>
      </c>
      <c r="P53" s="16">
        <f>N53/(((3.14159*((L53/2)^2)))/144)</f>
        <v>4527.0777606951324</v>
      </c>
      <c r="Q53" s="12"/>
      <c r="R53" s="13">
        <f>(P53/4005)^2</f>
        <v>1.2777058047839984</v>
      </c>
      <c r="S53" s="12">
        <v>1.5</v>
      </c>
      <c r="T53" s="12"/>
      <c r="U53" s="18">
        <f>S53*O53/100</f>
        <v>0.22500000000000001</v>
      </c>
    </row>
    <row r="54" spans="1:21" x14ac:dyDescent="0.25">
      <c r="A54" s="12">
        <v>15</v>
      </c>
      <c r="B54" s="12" t="s">
        <v>11</v>
      </c>
      <c r="C54" s="12">
        <f>C53</f>
        <v>5500</v>
      </c>
      <c r="D54" s="12"/>
      <c r="E54" s="16">
        <f t="shared" ref="E54" si="13">C54/(((3.14159*((A54/2)^2)))/144)</f>
        <v>4481.8069830881814</v>
      </c>
      <c r="F54" s="12"/>
      <c r="G54" s="13">
        <f>(E54/4005)^2</f>
        <v>1.2522794592687971</v>
      </c>
      <c r="H54" s="12"/>
      <c r="I54">
        <f>16*0.013</f>
        <v>0.20799999999999999</v>
      </c>
      <c r="J54" s="12">
        <f>I54*G54</f>
        <v>0.26047412752790977</v>
      </c>
      <c r="L54" s="12">
        <v>18</v>
      </c>
      <c r="M54" s="12" t="s">
        <v>11</v>
      </c>
      <c r="N54" s="12">
        <v>8000</v>
      </c>
      <c r="O54" s="12"/>
      <c r="P54" s="16">
        <f t="shared" ref="P54" si="14">N54/(((3.14159*((L54/2)^2)))/144)</f>
        <v>4527.0777606951324</v>
      </c>
      <c r="Q54" s="12"/>
      <c r="R54" s="13">
        <f>(P54/4005)^2</f>
        <v>1.2777058047839984</v>
      </c>
      <c r="S54" s="12"/>
      <c r="T54">
        <f>16*0.013</f>
        <v>0.20799999999999999</v>
      </c>
      <c r="U54" s="12">
        <f>T54*R54</f>
        <v>0.26576280739507163</v>
      </c>
    </row>
    <row r="55" spans="1:21" x14ac:dyDescent="0.25">
      <c r="A55">
        <v>15</v>
      </c>
      <c r="B55" t="s">
        <v>9</v>
      </c>
      <c r="C55" s="12">
        <f t="shared" ref="C55:C57" si="15">C54</f>
        <v>5500</v>
      </c>
      <c r="D55">
        <f>340/12</f>
        <v>28.333333333333332</v>
      </c>
      <c r="E55" s="6">
        <f>C55/(((3.14159*((A55/2)^2)))/144)</f>
        <v>4481.8069830881814</v>
      </c>
      <c r="G55" s="2">
        <f>(E55/4005)^2</f>
        <v>1.2522794592687971</v>
      </c>
      <c r="H55">
        <v>2.5</v>
      </c>
      <c r="J55">
        <f>H55*D55/100</f>
        <v>0.70833333333333326</v>
      </c>
      <c r="L55">
        <v>18</v>
      </c>
      <c r="M55" t="s">
        <v>9</v>
      </c>
      <c r="N55" s="12">
        <v>8000</v>
      </c>
      <c r="O55">
        <f>340/12</f>
        <v>28.333333333333332</v>
      </c>
      <c r="P55" s="6">
        <f>N55/(((3.14159*((L55/2)^2)))/144)</f>
        <v>4527.0777606951324</v>
      </c>
      <c r="R55" s="2">
        <f>(P55/4005)^2</f>
        <v>1.2777058047839984</v>
      </c>
      <c r="S55">
        <v>1.5</v>
      </c>
      <c r="U55">
        <f>S55*O55/100</f>
        <v>0.42499999999999999</v>
      </c>
    </row>
    <row r="56" spans="1:21" x14ac:dyDescent="0.25">
      <c r="A56">
        <v>15</v>
      </c>
      <c r="B56" t="s">
        <v>10</v>
      </c>
      <c r="C56" s="12">
        <f t="shared" si="15"/>
        <v>5500</v>
      </c>
      <c r="E56" s="6">
        <f t="shared" ref="E56:E57" si="16">C56/(((3.14159*((A56/2)^2)))/144)</f>
        <v>4481.8069830881814</v>
      </c>
      <c r="F56" s="4"/>
      <c r="G56" s="2">
        <f>(E56/4005)^2</f>
        <v>1.2522794592687971</v>
      </c>
      <c r="I56">
        <f>30*0.013</f>
        <v>0.38999999999999996</v>
      </c>
      <c r="J56" s="4">
        <f>I56*G56</f>
        <v>0.48838898911483081</v>
      </c>
      <c r="L56">
        <v>18</v>
      </c>
      <c r="M56" t="s">
        <v>10</v>
      </c>
      <c r="N56" s="12">
        <v>8000</v>
      </c>
      <c r="P56" s="6">
        <f t="shared" ref="P56:P57" si="17">N56/(((3.14159*((L56/2)^2)))/144)</f>
        <v>4527.0777606951324</v>
      </c>
      <c r="Q56" s="4"/>
      <c r="R56" s="2">
        <f>(P56/4005)^2</f>
        <v>1.2777058047839984</v>
      </c>
      <c r="T56">
        <f>30*0.013</f>
        <v>0.38999999999999996</v>
      </c>
      <c r="U56" s="4">
        <f>T56*R56</f>
        <v>0.49830526386575935</v>
      </c>
    </row>
    <row r="57" spans="1:21" x14ac:dyDescent="0.25">
      <c r="A57">
        <v>15</v>
      </c>
      <c r="B57" t="s">
        <v>9</v>
      </c>
      <c r="C57" s="12">
        <f t="shared" si="15"/>
        <v>5500</v>
      </c>
      <c r="D57">
        <v>30</v>
      </c>
      <c r="E57" s="6">
        <f t="shared" si="16"/>
        <v>4481.8069830881814</v>
      </c>
      <c r="G57" s="2">
        <f>(E57/4005)^2</f>
        <v>1.2522794592687971</v>
      </c>
      <c r="H57">
        <v>2.5</v>
      </c>
      <c r="J57">
        <f>H57*D57/100</f>
        <v>0.75</v>
      </c>
      <c r="L57">
        <v>18</v>
      </c>
      <c r="M57" t="s">
        <v>9</v>
      </c>
      <c r="N57" s="12">
        <v>8000</v>
      </c>
      <c r="O57">
        <v>30</v>
      </c>
      <c r="P57" s="6">
        <f t="shared" si="17"/>
        <v>4527.0777606951324</v>
      </c>
      <c r="R57" s="2">
        <f>(P57/4005)^2</f>
        <v>1.2777058047839984</v>
      </c>
      <c r="S57">
        <v>1.5</v>
      </c>
      <c r="U57">
        <f>S57*O57/100</f>
        <v>0.45</v>
      </c>
    </row>
    <row r="58" spans="1:21" ht="15.75" thickBot="1" x14ac:dyDescent="0.3">
      <c r="J58" s="22">
        <f>SUM(J53:J57)</f>
        <v>2.5821964499760739</v>
      </c>
      <c r="U58" s="22">
        <f>SUM(U53:U57)</f>
        <v>1.8640680712608309</v>
      </c>
    </row>
    <row r="59" spans="1:21" ht="15.75" thickBot="1" x14ac:dyDescent="0.3">
      <c r="G59" s="10" t="s">
        <v>20</v>
      </c>
      <c r="H59" s="20"/>
      <c r="I59" s="11"/>
      <c r="J59" s="23">
        <f>J58+J50+J40+J30+J9</f>
        <v>7.337581296651325</v>
      </c>
      <c r="R59" s="10" t="s">
        <v>20</v>
      </c>
      <c r="S59" s="20"/>
      <c r="T59" s="11"/>
      <c r="U59" s="23">
        <f>U58+U50+U40+U30+U9</f>
        <v>6.6194529179360817</v>
      </c>
    </row>
  </sheetData>
  <mergeCells count="4">
    <mergeCell ref="G59:I59"/>
    <mergeCell ref="A1:J1"/>
    <mergeCell ref="L1:U1"/>
    <mergeCell ref="R59:T5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CNC Layout</vt:lpstr>
      <vt:lpstr>Veneer Saw Layout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</dc:creator>
  <cp:lastModifiedBy>Ma</cp:lastModifiedBy>
  <dcterms:created xsi:type="dcterms:W3CDTF">2014-04-22T15:05:38Z</dcterms:created>
  <dcterms:modified xsi:type="dcterms:W3CDTF">2014-04-23T16:16:36Z</dcterms:modified>
</cp:coreProperties>
</file>