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0" yWindow="2625" windowWidth="20115" windowHeight="13470" activeTab="3"/>
  </bookViews>
  <sheets>
    <sheet name="study" sheetId="1" r:id="rId1"/>
    <sheet name="cFM per drop" sheetId="2" r:id="rId2"/>
    <sheet name="count" sheetId="3" r:id="rId3"/>
    <sheet name="total" sheetId="4" r:id="rId4"/>
  </sheets>
  <definedNames>
    <definedName name="solver_adj" localSheetId="0" hidden="1">study!$C$18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study!$F$17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4700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T39" i="2" l="1"/>
  <c r="O39" i="2"/>
  <c r="J39" i="2"/>
  <c r="E39" i="2"/>
  <c r="S38" i="2"/>
  <c r="R38" i="2"/>
  <c r="N38" i="2"/>
  <c r="M38" i="2"/>
  <c r="I38" i="2"/>
  <c r="H38" i="2"/>
  <c r="D38" i="2"/>
  <c r="C38" i="2"/>
  <c r="Q37" i="2"/>
  <c r="L37" i="2"/>
  <c r="G37" i="2"/>
  <c r="B37" i="2"/>
  <c r="T34" i="2"/>
  <c r="O34" i="2"/>
  <c r="J34" i="2"/>
  <c r="E34" i="2"/>
  <c r="S33" i="2"/>
  <c r="R33" i="2"/>
  <c r="N33" i="2"/>
  <c r="M33" i="2"/>
  <c r="I33" i="2"/>
  <c r="I34" i="2" s="1"/>
  <c r="I35" i="2" s="1"/>
  <c r="H33" i="2"/>
  <c r="D33" i="2"/>
  <c r="C33" i="2"/>
  <c r="H32" i="2"/>
  <c r="H34" i="2" s="1"/>
  <c r="H35" i="2" s="1"/>
  <c r="T29" i="2"/>
  <c r="O29" i="2"/>
  <c r="J29" i="2"/>
  <c r="E29" i="2"/>
  <c r="AA28" i="2"/>
  <c r="Z28" i="2" s="1"/>
  <c r="X28" i="2"/>
  <c r="W28" i="2"/>
  <c r="R37" i="2" s="1"/>
  <c r="S28" i="2"/>
  <c r="R28" i="2"/>
  <c r="N28" i="2"/>
  <c r="M28" i="2"/>
  <c r="I28" i="2"/>
  <c r="I29" i="2" s="1"/>
  <c r="I30" i="2" s="1"/>
  <c r="H28" i="2"/>
  <c r="D28" i="2"/>
  <c r="C28" i="2"/>
  <c r="AC27" i="2"/>
  <c r="AA27" i="2"/>
  <c r="W27" i="2"/>
  <c r="M37" i="2" s="1"/>
  <c r="H27" i="2"/>
  <c r="H29" i="2" s="1"/>
  <c r="H30" i="2" s="1"/>
  <c r="X26" i="2"/>
  <c r="W26" i="2"/>
  <c r="H37" i="2" s="1"/>
  <c r="X25" i="2"/>
  <c r="W25" i="2"/>
  <c r="C37" i="2" s="1"/>
  <c r="X24" i="2"/>
  <c r="W24" i="2"/>
  <c r="R32" i="2" s="1"/>
  <c r="T24" i="2"/>
  <c r="S24" i="2"/>
  <c r="S25" i="2" s="1"/>
  <c r="O24" i="2"/>
  <c r="J24" i="2"/>
  <c r="E24" i="2"/>
  <c r="X23" i="2"/>
  <c r="W23" i="2"/>
  <c r="M32" i="2" s="1"/>
  <c r="S23" i="2"/>
  <c r="R23" i="2"/>
  <c r="N23" i="2"/>
  <c r="M23" i="2"/>
  <c r="I23" i="2"/>
  <c r="H23" i="2"/>
  <c r="D23" i="2"/>
  <c r="C23" i="2"/>
  <c r="X22" i="2"/>
  <c r="W22" i="2"/>
  <c r="R22" i="2"/>
  <c r="R24" i="2" s="1"/>
  <c r="R25" i="2" s="1"/>
  <c r="X21" i="2"/>
  <c r="W21" i="2"/>
  <c r="C32" i="2" s="1"/>
  <c r="X20" i="2"/>
  <c r="W20" i="2"/>
  <c r="R27" i="2" s="1"/>
  <c r="X19" i="2"/>
  <c r="W19" i="2"/>
  <c r="M27" i="2" s="1"/>
  <c r="T19" i="2"/>
  <c r="O19" i="2"/>
  <c r="J19" i="2"/>
  <c r="I19" i="2"/>
  <c r="I20" i="2" s="1"/>
  <c r="E19" i="2"/>
  <c r="X18" i="2"/>
  <c r="W18" i="2"/>
  <c r="S18" i="2"/>
  <c r="R18" i="2"/>
  <c r="N18" i="2"/>
  <c r="M18" i="2"/>
  <c r="I18" i="2"/>
  <c r="H18" i="2"/>
  <c r="D18" i="2"/>
  <c r="C18" i="2"/>
  <c r="X17" i="2"/>
  <c r="W17" i="2"/>
  <c r="C27" i="2" s="1"/>
  <c r="H17" i="2"/>
  <c r="H19" i="2" s="1"/>
  <c r="H20" i="2" s="1"/>
  <c r="X16" i="2"/>
  <c r="W16" i="2"/>
  <c r="X15" i="2"/>
  <c r="W15" i="2"/>
  <c r="H22" i="2" s="1"/>
  <c r="X14" i="2"/>
  <c r="W14" i="2"/>
  <c r="T14" i="2"/>
  <c r="S14" i="2"/>
  <c r="S15" i="2" s="1"/>
  <c r="O14" i="2"/>
  <c r="J14" i="2"/>
  <c r="E14" i="2"/>
  <c r="X13" i="2"/>
  <c r="W13" i="2"/>
  <c r="C22" i="2" s="1"/>
  <c r="S13" i="2"/>
  <c r="R13" i="2"/>
  <c r="N13" i="2"/>
  <c r="M13" i="2"/>
  <c r="I13" i="2"/>
  <c r="H13" i="2"/>
  <c r="D13" i="2"/>
  <c r="C13" i="2"/>
  <c r="X12" i="2"/>
  <c r="W12" i="2"/>
  <c r="R17" i="2" s="1"/>
  <c r="R12" i="2"/>
  <c r="R14" i="2" s="1"/>
  <c r="R15" i="2" s="1"/>
  <c r="X11" i="2"/>
  <c r="W11" i="2"/>
  <c r="M17" i="2" s="1"/>
  <c r="X10" i="2"/>
  <c r="W10" i="2"/>
  <c r="H10" i="2"/>
  <c r="X9" i="2"/>
  <c r="W9" i="2"/>
  <c r="C17" i="2" s="1"/>
  <c r="T9" i="2"/>
  <c r="O9" i="2"/>
  <c r="J9" i="2"/>
  <c r="I9" i="2"/>
  <c r="I10" i="2" s="1"/>
  <c r="E9" i="2"/>
  <c r="X8" i="2"/>
  <c r="W8" i="2"/>
  <c r="S8" i="2"/>
  <c r="R8" i="2"/>
  <c r="N8" i="2"/>
  <c r="M8" i="2"/>
  <c r="I8" i="2"/>
  <c r="H8" i="2"/>
  <c r="D8" i="2"/>
  <c r="C8" i="2"/>
  <c r="X7" i="2"/>
  <c r="W7" i="2"/>
  <c r="M12" i="2" s="1"/>
  <c r="H7" i="2"/>
  <c r="H9" i="2" s="1"/>
  <c r="X6" i="2"/>
  <c r="W6" i="2"/>
  <c r="H12" i="2" s="1"/>
  <c r="X5" i="2"/>
  <c r="W5" i="2"/>
  <c r="C12" i="2" s="1"/>
  <c r="X4" i="2"/>
  <c r="W4" i="2"/>
  <c r="R7" i="2" s="1"/>
  <c r="G4" i="2"/>
  <c r="X3" i="2"/>
  <c r="W3" i="2"/>
  <c r="M7" i="2" s="1"/>
  <c r="L3" i="2"/>
  <c r="M1" i="2" s="1"/>
  <c r="H3" i="2"/>
  <c r="X2" i="2"/>
  <c r="W2" i="2"/>
  <c r="R2" i="2"/>
  <c r="X1" i="2"/>
  <c r="W1" i="2"/>
  <c r="C7" i="2" s="1"/>
  <c r="D9" i="2" l="1"/>
  <c r="D10" i="2" s="1"/>
  <c r="C9" i="2"/>
  <c r="C10" i="2" s="1"/>
  <c r="E8" i="2"/>
  <c r="N14" i="2"/>
  <c r="N15" i="2" s="1"/>
  <c r="M14" i="2"/>
  <c r="M15" i="2" s="1"/>
  <c r="O13" i="2"/>
  <c r="N19" i="2"/>
  <c r="N20" i="2" s="1"/>
  <c r="M19" i="2"/>
  <c r="M20" i="2" s="1"/>
  <c r="O18" i="2"/>
  <c r="N29" i="2"/>
  <c r="N30" i="2" s="1"/>
  <c r="O28" i="2"/>
  <c r="M29" i="2"/>
  <c r="M30" i="2" s="1"/>
  <c r="E33" i="2"/>
  <c r="D34" i="2"/>
  <c r="D35" i="2" s="1"/>
  <c r="C34" i="2"/>
  <c r="C35" i="2" s="1"/>
  <c r="H39" i="2"/>
  <c r="H40" i="2" s="1"/>
  <c r="I39" i="2"/>
  <c r="I40" i="2" s="1"/>
  <c r="J38" i="2"/>
  <c r="N9" i="2"/>
  <c r="N10" i="2" s="1"/>
  <c r="M9" i="2"/>
  <c r="M10" i="2" s="1"/>
  <c r="O8" i="2"/>
  <c r="D24" i="2"/>
  <c r="D25" i="2" s="1"/>
  <c r="C24" i="2"/>
  <c r="C25" i="2" s="1"/>
  <c r="E23" i="2"/>
  <c r="N34" i="2"/>
  <c r="N35" i="2" s="1"/>
  <c r="M34" i="2"/>
  <c r="M35" i="2" s="1"/>
  <c r="O33" i="2"/>
  <c r="D14" i="2"/>
  <c r="D15" i="2" s="1"/>
  <c r="C14" i="2"/>
  <c r="C15" i="2" s="1"/>
  <c r="E13" i="2"/>
  <c r="H24" i="2"/>
  <c r="H25" i="2" s="1"/>
  <c r="I24" i="2"/>
  <c r="I25" i="2" s="1"/>
  <c r="J23" i="2"/>
  <c r="T28" i="2"/>
  <c r="S29" i="2"/>
  <c r="S30" i="2" s="1"/>
  <c r="R29" i="2"/>
  <c r="R30" i="2" s="1"/>
  <c r="C39" i="2"/>
  <c r="C40" i="2" s="1"/>
  <c r="E38" i="2"/>
  <c r="D39" i="2"/>
  <c r="D40" i="2" s="1"/>
  <c r="T38" i="2"/>
  <c r="X27" i="2" s="1"/>
  <c r="S39" i="2"/>
  <c r="S40" i="2" s="1"/>
  <c r="R39" i="2"/>
  <c r="R40" i="2" s="1"/>
  <c r="D19" i="2"/>
  <c r="D20" i="2" s="1"/>
  <c r="E18" i="2"/>
  <c r="C19" i="2"/>
  <c r="C20" i="2" s="1"/>
  <c r="R19" i="2"/>
  <c r="R20" i="2" s="1"/>
  <c r="T18" i="2"/>
  <c r="S19" i="2"/>
  <c r="S20" i="2" s="1"/>
  <c r="C29" i="2"/>
  <c r="C30" i="2" s="1"/>
  <c r="E28" i="2"/>
  <c r="D29" i="2"/>
  <c r="D30" i="2" s="1"/>
  <c r="N39" i="2"/>
  <c r="N40" i="2" s="1"/>
  <c r="M39" i="2"/>
  <c r="M40" i="2" s="1"/>
  <c r="O38" i="2"/>
  <c r="S9" i="2"/>
  <c r="S10" i="2" s="1"/>
  <c r="R9" i="2"/>
  <c r="R10" i="2" s="1"/>
  <c r="T8" i="2"/>
  <c r="I14" i="2"/>
  <c r="I15" i="2" s="1"/>
  <c r="H14" i="2"/>
  <c r="H15" i="2" s="1"/>
  <c r="J13" i="2"/>
  <c r="T33" i="2"/>
  <c r="S34" i="2"/>
  <c r="S35" i="2" s="1"/>
  <c r="R34" i="2"/>
  <c r="R35" i="2" s="1"/>
  <c r="J28" i="2"/>
  <c r="J33" i="2"/>
  <c r="M22" i="2"/>
  <c r="J8" i="2"/>
  <c r="T13" i="2"/>
  <c r="J18" i="2"/>
  <c r="T23" i="2"/>
  <c r="N24" i="2" l="1"/>
  <c r="N25" i="2" s="1"/>
  <c r="M24" i="2"/>
  <c r="M25" i="2" s="1"/>
  <c r="O23" i="2"/>
  <c r="M16" i="1" l="1"/>
  <c r="M17" i="1"/>
  <c r="K16" i="1"/>
  <c r="K17" i="1"/>
  <c r="J16" i="1"/>
  <c r="J17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I11" i="1"/>
  <c r="I10" i="1" s="1"/>
  <c r="I12" i="1"/>
  <c r="J12" i="1"/>
  <c r="K12" i="1" s="1"/>
  <c r="I13" i="1"/>
  <c r="J13" i="1"/>
  <c r="K13" i="1"/>
  <c r="I14" i="1"/>
  <c r="J14" i="1" s="1"/>
  <c r="K14" i="1" s="1"/>
  <c r="K15" i="1"/>
  <c r="J15" i="1"/>
  <c r="I15" i="1"/>
  <c r="G3" i="1"/>
  <c r="H3" i="1"/>
  <c r="G4" i="1"/>
  <c r="H4" i="1" s="1"/>
  <c r="G5" i="1"/>
  <c r="H5" i="1"/>
  <c r="G6" i="1"/>
  <c r="H6" i="1" s="1"/>
  <c r="G7" i="1"/>
  <c r="H7" i="1"/>
  <c r="G8" i="1"/>
  <c r="H8" i="1" s="1"/>
  <c r="G9" i="1"/>
  <c r="H9" i="1"/>
  <c r="G10" i="1"/>
  <c r="H10" i="1" s="1"/>
  <c r="G11" i="1"/>
  <c r="H11" i="1"/>
  <c r="G12" i="1"/>
  <c r="H12" i="1" s="1"/>
  <c r="G13" i="1"/>
  <c r="H13" i="1"/>
  <c r="G14" i="1"/>
  <c r="H14" i="1" s="1"/>
  <c r="G15" i="1"/>
  <c r="H15" i="1"/>
  <c r="G16" i="1"/>
  <c r="H16" i="1" s="1"/>
  <c r="H2" i="1"/>
  <c r="G2" i="1"/>
  <c r="E2" i="1"/>
  <c r="F2" i="1" s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I9" i="1" l="1"/>
  <c r="J10" i="1"/>
  <c r="K10" i="1" s="1"/>
  <c r="J11" i="1"/>
  <c r="K11" i="1" s="1"/>
  <c r="F17" i="1"/>
  <c r="I8" i="1" l="1"/>
  <c r="J9" i="1"/>
  <c r="K9" i="1" s="1"/>
  <c r="J8" i="1" l="1"/>
  <c r="K8" i="1" s="1"/>
  <c r="I7" i="1"/>
  <c r="I6" i="1" l="1"/>
  <c r="J7" i="1"/>
  <c r="K7" i="1" s="1"/>
  <c r="I5" i="1" l="1"/>
  <c r="J6" i="1"/>
  <c r="K6" i="1" s="1"/>
  <c r="I4" i="1" l="1"/>
  <c r="J5" i="1"/>
  <c r="K5" i="1" s="1"/>
  <c r="I3" i="1" l="1"/>
  <c r="J4" i="1"/>
  <c r="K4" i="1" s="1"/>
  <c r="I2" i="1" l="1"/>
  <c r="J2" i="1" s="1"/>
  <c r="K2" i="1" s="1"/>
  <c r="J3" i="1"/>
  <c r="K3" i="1" s="1"/>
</calcChain>
</file>

<file path=xl/sharedStrings.xml><?xml version="1.0" encoding="utf-8"?>
<sst xmlns="http://schemas.openxmlformats.org/spreadsheetml/2006/main" count="473" uniqueCount="81">
  <si>
    <t>Machine</t>
  </si>
  <si>
    <t>Number</t>
  </si>
  <si>
    <t>Drops</t>
  </si>
  <si>
    <t>Schutte</t>
  </si>
  <si>
    <t>ACME</t>
  </si>
  <si>
    <t>Dia (in)</t>
  </si>
  <si>
    <t>FPM</t>
  </si>
  <si>
    <t>CFM/drop</t>
  </si>
  <si>
    <t>CFM/Machine</t>
  </si>
  <si>
    <t>3000 FPM/Machine</t>
  </si>
  <si>
    <t>diameter to machine</t>
  </si>
  <si>
    <t>scale</t>
  </si>
  <si>
    <t>drop 1</t>
  </si>
  <si>
    <t>total cfm</t>
  </si>
  <si>
    <t>measure_a</t>
  </si>
  <si>
    <t>measure_b</t>
  </si>
  <si>
    <t>drop 2</t>
  </si>
  <si>
    <t>drops</t>
  </si>
  <si>
    <t>inches_a</t>
  </si>
  <si>
    <t>inches_b</t>
  </si>
  <si>
    <t>drop 3</t>
  </si>
  <si>
    <t>desired FPM (min)</t>
  </si>
  <si>
    <t>drop 4</t>
  </si>
  <si>
    <t>desired FPM (max)</t>
  </si>
  <si>
    <t xml:space="preserve"> </t>
  </si>
  <si>
    <t>drop 5</t>
  </si>
  <si>
    <t>drop 6</t>
  </si>
  <si>
    <t>drop 7</t>
  </si>
  <si>
    <t>desired fpm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</si>
  <si>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</si>
  <si>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</si>
  <si>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</si>
  <si>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</si>
  <si>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</si>
  <si>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</si>
  <si>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</si>
  <si>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</si>
  <si>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</si>
  <si>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</si>
  <si>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</si>
  <si>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drop 19</t>
  </si>
  <si>
    <t>drop 20</t>
  </si>
  <si>
    <t>drop 21</t>
  </si>
  <si>
    <t>drop 22</t>
  </si>
  <si>
    <t>drop 23</t>
  </si>
  <si>
    <t>drop 24</t>
  </si>
  <si>
    <t>drop 25</t>
  </si>
  <si>
    <t>drop 26</t>
  </si>
  <si>
    <t>cfm</t>
  </si>
  <si>
    <t>fpm</t>
  </si>
  <si>
    <t>area</t>
  </si>
  <si>
    <t>length</t>
  </si>
  <si>
    <t>width</t>
  </si>
  <si>
    <t>drop 27</t>
  </si>
  <si>
    <t>drop 28</t>
  </si>
  <si>
    <t>dia</t>
  </si>
  <si>
    <t>type</t>
  </si>
  <si>
    <t>cf</t>
  </si>
  <si>
    <t>t</t>
  </si>
  <si>
    <t>st</t>
  </si>
  <si>
    <t>r</t>
  </si>
  <si>
    <t>4x4x4 y</t>
  </si>
  <si>
    <t>6x4x4</t>
  </si>
  <si>
    <t>6 to 7</t>
  </si>
  <si>
    <t>8x7x4</t>
  </si>
  <si>
    <t>4 to 6</t>
  </si>
  <si>
    <t>10x8x6</t>
  </si>
  <si>
    <t>10x10x4</t>
  </si>
  <si>
    <t>6 to 4</t>
  </si>
  <si>
    <t>12x10x6</t>
  </si>
  <si>
    <t>12x12x4</t>
  </si>
  <si>
    <t>14x12x6</t>
  </si>
  <si>
    <t>4 to 10</t>
  </si>
  <si>
    <t>10 to 14</t>
  </si>
  <si>
    <t>14x14x14</t>
  </si>
  <si>
    <t>6 to 9</t>
  </si>
  <si>
    <t>16x14x9</t>
  </si>
  <si>
    <t>6 to 12</t>
  </si>
  <si>
    <t>12 to 16</t>
  </si>
  <si>
    <t>16x16x16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</si>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</sst>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1" fontId="0" fillId="0" borderId="5" xfId="0" applyNumberFormat="1" applyBorder="1"/>
    <xf numFmtId="1" fontId="0" fillId="0" borderId="6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2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36" sqref="C36"/>
    </sheetView>
  </sheetViews>
  <sheetFormatPr defaultRowHeight="15" x14ac:dyDescent="0.25"/>
  <cols>
    <col min="1" max="1" width="8.28515625" bestFit="1" customWidth="1"/>
    <col min="2" max="2" width="8.5703125" bestFit="1" customWidth="1"/>
    <col min="3" max="3" width="9.5703125" bestFit="1" customWidth="1"/>
    <col min="4" max="4" width="7.42578125" bestFit="1" customWidth="1"/>
    <col min="5" max="5" width="9.85546875" bestFit="1" customWidth="1"/>
    <col min="6" max="6" width="13.42578125" bestFit="1" customWidth="1"/>
    <col min="7" max="7" width="18" bestFit="1" customWidth="1"/>
    <col min="8" max="8" width="19.7109375" bestFit="1" customWidth="1"/>
    <col min="9" max="9" width="13.42578125" bestFit="1" customWidth="1"/>
    <col min="10" max="10" width="18" bestFit="1" customWidth="1"/>
    <col min="11" max="11" width="19.7109375" bestFit="1" customWidth="1"/>
  </cols>
  <sheetData>
    <row r="1" spans="1:13" x14ac:dyDescent="0.25">
      <c r="A1" t="s">
        <v>1</v>
      </c>
      <c r="B1" t="s">
        <v>0</v>
      </c>
      <c r="C1" t="s">
        <v>2</v>
      </c>
      <c r="D1" t="s">
        <v>5</v>
      </c>
      <c r="E1" t="s">
        <v>7</v>
      </c>
      <c r="F1" t="s">
        <v>8</v>
      </c>
      <c r="G1" t="s">
        <v>9</v>
      </c>
      <c r="H1" t="s">
        <v>10</v>
      </c>
      <c r="I1" t="s">
        <v>8</v>
      </c>
      <c r="J1" t="s">
        <v>9</v>
      </c>
      <c r="K1" t="s">
        <v>10</v>
      </c>
    </row>
    <row r="2" spans="1:13" x14ac:dyDescent="0.25">
      <c r="A2">
        <v>3308</v>
      </c>
      <c r="B2" t="s">
        <v>3</v>
      </c>
      <c r="C2">
        <v>2</v>
      </c>
      <c r="D2">
        <v>4</v>
      </c>
      <c r="E2" s="1">
        <f t="shared" ref="E2:E15" si="0">$C$18*((D2^2)*PI()/4)/144</f>
        <v>167.85714285714286</v>
      </c>
      <c r="F2" s="1">
        <f>E2*C2</f>
        <v>335.71428571428572</v>
      </c>
      <c r="G2" s="1">
        <f>F2/3000</f>
        <v>0.11190476190476191</v>
      </c>
      <c r="H2" s="1">
        <f>SQRT(((G2*144)*4)/PI())</f>
        <v>4.5296076879338543</v>
      </c>
      <c r="I2" s="1">
        <f t="shared" ref="I2:I13" si="1">F2+I3</f>
        <v>4700</v>
      </c>
      <c r="J2" s="1">
        <f t="shared" ref="J2:J13" si="2">I2/3000</f>
        <v>1.5666666666666667</v>
      </c>
      <c r="K2" s="1">
        <f t="shared" ref="K2:K13" si="3">SQRT(((J2*144)*4)/PI())</f>
        <v>16.94824006474574</v>
      </c>
      <c r="L2" s="2">
        <v>16</v>
      </c>
      <c r="M2">
        <f t="shared" ref="M2:M14" si="4">I2/(((L2^2)*PI()/4)/144)</f>
        <v>3366.1270463935866</v>
      </c>
    </row>
    <row r="3" spans="1:13" x14ac:dyDescent="0.25">
      <c r="A3">
        <v>3190</v>
      </c>
      <c r="B3" t="s">
        <v>4</v>
      </c>
      <c r="C3">
        <v>1</v>
      </c>
      <c r="D3">
        <v>4</v>
      </c>
      <c r="E3" s="1">
        <f t="shared" si="0"/>
        <v>167.85714285714286</v>
      </c>
      <c r="F3" s="1">
        <f t="shared" ref="F3:F16" si="5">E3*C3</f>
        <v>167.85714285714286</v>
      </c>
      <c r="G3" s="1">
        <f t="shared" ref="G3:G16" si="6">F3/3000</f>
        <v>5.5952380952380955E-2</v>
      </c>
      <c r="H3" s="1">
        <f t="shared" ref="H3:H16" si="7">SQRT(((G3*144)*4)/PI())</f>
        <v>3.2029163122527473</v>
      </c>
      <c r="I3" s="1">
        <f t="shared" si="1"/>
        <v>4364.2857142857147</v>
      </c>
      <c r="J3" s="1">
        <f t="shared" si="2"/>
        <v>1.4547619047619049</v>
      </c>
      <c r="K3" s="1">
        <f t="shared" si="3"/>
        <v>16.331732776581401</v>
      </c>
      <c r="L3" s="2">
        <v>16</v>
      </c>
      <c r="M3">
        <f t="shared" si="4"/>
        <v>3125.6894002226163</v>
      </c>
    </row>
    <row r="4" spans="1:13" x14ac:dyDescent="0.25">
      <c r="A4">
        <v>372</v>
      </c>
      <c r="B4" t="s">
        <v>4</v>
      </c>
      <c r="C4">
        <v>2</v>
      </c>
      <c r="D4">
        <v>4</v>
      </c>
      <c r="E4" s="1">
        <f t="shared" si="0"/>
        <v>167.85714285714286</v>
      </c>
      <c r="F4" s="1">
        <f t="shared" si="5"/>
        <v>335.71428571428572</v>
      </c>
      <c r="G4" s="1">
        <f t="shared" si="6"/>
        <v>0.11190476190476191</v>
      </c>
      <c r="H4" s="1">
        <f t="shared" si="7"/>
        <v>4.5296076879338543</v>
      </c>
      <c r="I4" s="1">
        <f t="shared" si="1"/>
        <v>4196.4285714285716</v>
      </c>
      <c r="J4" s="1">
        <f t="shared" si="2"/>
        <v>1.3988095238095239</v>
      </c>
      <c r="K4" s="1">
        <f t="shared" si="3"/>
        <v>16.014581561263739</v>
      </c>
      <c r="L4" s="2">
        <v>16</v>
      </c>
      <c r="M4">
        <f t="shared" si="4"/>
        <v>3005.4705771371309</v>
      </c>
    </row>
    <row r="5" spans="1:13" x14ac:dyDescent="0.25">
      <c r="A5">
        <v>3309</v>
      </c>
      <c r="B5" t="s">
        <v>3</v>
      </c>
      <c r="C5">
        <v>2</v>
      </c>
      <c r="D5">
        <v>4</v>
      </c>
      <c r="E5" s="1">
        <f t="shared" si="0"/>
        <v>167.85714285714286</v>
      </c>
      <c r="F5" s="1">
        <f t="shared" si="5"/>
        <v>335.71428571428572</v>
      </c>
      <c r="G5" s="1">
        <f t="shared" si="6"/>
        <v>0.11190476190476191</v>
      </c>
      <c r="H5" s="1">
        <f t="shared" si="7"/>
        <v>4.5296076879338543</v>
      </c>
      <c r="I5" s="1">
        <f t="shared" si="1"/>
        <v>3860.7142857142862</v>
      </c>
      <c r="J5" s="1">
        <f t="shared" si="2"/>
        <v>1.286904761904762</v>
      </c>
      <c r="K5" s="1">
        <f t="shared" si="3"/>
        <v>15.360647016834251</v>
      </c>
      <c r="L5" s="2">
        <v>16</v>
      </c>
      <c r="M5">
        <f t="shared" si="4"/>
        <v>2765.0329309661606</v>
      </c>
    </row>
    <row r="6" spans="1:13" x14ac:dyDescent="0.25">
      <c r="A6">
        <v>3306</v>
      </c>
      <c r="B6" t="s">
        <v>3</v>
      </c>
      <c r="C6">
        <v>2</v>
      </c>
      <c r="D6">
        <v>4</v>
      </c>
      <c r="E6" s="1">
        <f t="shared" si="0"/>
        <v>167.85714285714286</v>
      </c>
      <c r="F6" s="1">
        <f t="shared" si="5"/>
        <v>335.71428571428572</v>
      </c>
      <c r="G6" s="1">
        <f t="shared" si="6"/>
        <v>0.11190476190476191</v>
      </c>
      <c r="H6" s="1">
        <f t="shared" si="7"/>
        <v>4.5296076879338543</v>
      </c>
      <c r="I6" s="1">
        <f t="shared" si="1"/>
        <v>3525.0000000000005</v>
      </c>
      <c r="J6" s="1">
        <f t="shared" si="2"/>
        <v>1.175</v>
      </c>
      <c r="K6" s="1">
        <f t="shared" si="3"/>
        <v>14.677606445507031</v>
      </c>
      <c r="L6" s="2">
        <v>14</v>
      </c>
      <c r="M6">
        <f t="shared" si="4"/>
        <v>3297.4305760590241</v>
      </c>
    </row>
    <row r="7" spans="1:13" x14ac:dyDescent="0.25">
      <c r="A7">
        <v>3307</v>
      </c>
      <c r="B7" t="s">
        <v>3</v>
      </c>
      <c r="C7">
        <v>2</v>
      </c>
      <c r="D7">
        <v>4</v>
      </c>
      <c r="E7" s="1">
        <f t="shared" si="0"/>
        <v>167.85714285714286</v>
      </c>
      <c r="F7" s="1">
        <f t="shared" si="5"/>
        <v>335.71428571428572</v>
      </c>
      <c r="G7" s="1">
        <f t="shared" si="6"/>
        <v>0.11190476190476191</v>
      </c>
      <c r="H7" s="1">
        <f t="shared" si="7"/>
        <v>4.5296076879338543</v>
      </c>
      <c r="I7" s="1">
        <f t="shared" si="1"/>
        <v>3189.2857142857147</v>
      </c>
      <c r="J7" s="1">
        <f t="shared" si="2"/>
        <v>1.0630952380952383</v>
      </c>
      <c r="K7" s="1">
        <f t="shared" si="3"/>
        <v>13.961188529727693</v>
      </c>
      <c r="L7" s="2">
        <v>14</v>
      </c>
      <c r="M7">
        <f t="shared" si="4"/>
        <v>2983.3895688153075</v>
      </c>
    </row>
    <row r="8" spans="1:13" x14ac:dyDescent="0.25">
      <c r="A8">
        <v>3498</v>
      </c>
      <c r="B8" t="s">
        <v>3</v>
      </c>
      <c r="C8">
        <v>2</v>
      </c>
      <c r="D8">
        <v>4</v>
      </c>
      <c r="E8" s="1">
        <f t="shared" si="0"/>
        <v>167.85714285714286</v>
      </c>
      <c r="F8" s="1">
        <f t="shared" si="5"/>
        <v>335.71428571428572</v>
      </c>
      <c r="G8" s="1">
        <f t="shared" si="6"/>
        <v>0.11190476190476191</v>
      </c>
      <c r="H8" s="1">
        <f t="shared" si="7"/>
        <v>4.5296076879338543</v>
      </c>
      <c r="I8" s="1">
        <f t="shared" si="1"/>
        <v>2853.5714285714289</v>
      </c>
      <c r="J8" s="1">
        <f t="shared" si="2"/>
        <v>0.95119047619047625</v>
      </c>
      <c r="K8" s="1">
        <f t="shared" si="3"/>
        <v>13.205962265431877</v>
      </c>
      <c r="L8" s="2">
        <v>14</v>
      </c>
      <c r="M8">
        <f t="shared" si="4"/>
        <v>2669.3485615715908</v>
      </c>
    </row>
    <row r="9" spans="1:13" x14ac:dyDescent="0.25">
      <c r="A9">
        <v>326</v>
      </c>
      <c r="B9" t="s">
        <v>3</v>
      </c>
      <c r="C9">
        <v>2</v>
      </c>
      <c r="D9">
        <v>4</v>
      </c>
      <c r="E9" s="1">
        <f t="shared" si="0"/>
        <v>167.85714285714286</v>
      </c>
      <c r="F9" s="1">
        <f t="shared" si="5"/>
        <v>335.71428571428572</v>
      </c>
      <c r="G9" s="1">
        <f t="shared" si="6"/>
        <v>0.11190476190476191</v>
      </c>
      <c r="H9" s="1">
        <f t="shared" si="7"/>
        <v>4.5296076879338543</v>
      </c>
      <c r="I9" s="1">
        <f t="shared" si="1"/>
        <v>2517.8571428571431</v>
      </c>
      <c r="J9" s="1">
        <f t="shared" si="2"/>
        <v>0.83928571428571441</v>
      </c>
      <c r="K9" s="1">
        <f t="shared" si="3"/>
        <v>12.404841536650967</v>
      </c>
      <c r="L9" s="2">
        <v>12</v>
      </c>
      <c r="M9">
        <f t="shared" si="4"/>
        <v>3205.8352822796064</v>
      </c>
    </row>
    <row r="10" spans="1:13" x14ac:dyDescent="0.25">
      <c r="A10">
        <v>3270</v>
      </c>
      <c r="B10" t="s">
        <v>3</v>
      </c>
      <c r="C10">
        <v>2</v>
      </c>
      <c r="D10">
        <v>4</v>
      </c>
      <c r="E10" s="1">
        <f t="shared" si="0"/>
        <v>167.85714285714286</v>
      </c>
      <c r="F10" s="1">
        <f t="shared" si="5"/>
        <v>335.71428571428572</v>
      </c>
      <c r="G10" s="1">
        <f t="shared" si="6"/>
        <v>0.11190476190476191</v>
      </c>
      <c r="H10" s="1">
        <f t="shared" si="7"/>
        <v>4.5296076879338543</v>
      </c>
      <c r="I10" s="1">
        <f t="shared" si="1"/>
        <v>2182.1428571428573</v>
      </c>
      <c r="J10" s="1">
        <f t="shared" si="2"/>
        <v>0.72738095238095246</v>
      </c>
      <c r="K10" s="1">
        <f t="shared" si="3"/>
        <v>11.548278994847312</v>
      </c>
      <c r="L10" s="2">
        <v>12</v>
      </c>
      <c r="M10">
        <f t="shared" si="4"/>
        <v>2778.3905779756587</v>
      </c>
    </row>
    <row r="11" spans="1:13" x14ac:dyDescent="0.25">
      <c r="A11">
        <v>3680</v>
      </c>
      <c r="B11" t="s">
        <v>4</v>
      </c>
      <c r="C11">
        <v>2</v>
      </c>
      <c r="D11">
        <v>4</v>
      </c>
      <c r="E11" s="1">
        <f t="shared" si="0"/>
        <v>167.85714285714286</v>
      </c>
      <c r="F11" s="1">
        <f t="shared" si="5"/>
        <v>335.71428571428572</v>
      </c>
      <c r="G11" s="1">
        <f t="shared" si="6"/>
        <v>0.11190476190476191</v>
      </c>
      <c r="H11" s="1">
        <f t="shared" si="7"/>
        <v>4.5296076879338543</v>
      </c>
      <c r="I11" s="1">
        <f t="shared" si="1"/>
        <v>1846.4285714285716</v>
      </c>
      <c r="J11" s="1">
        <f t="shared" si="2"/>
        <v>0.61547619047619051</v>
      </c>
      <c r="K11" s="1">
        <f t="shared" si="3"/>
        <v>10.622871642651159</v>
      </c>
      <c r="L11" s="2">
        <v>10</v>
      </c>
      <c r="M11">
        <f t="shared" si="4"/>
        <v>3385.3620580872639</v>
      </c>
    </row>
    <row r="12" spans="1:13" x14ac:dyDescent="0.25">
      <c r="A12">
        <v>314</v>
      </c>
      <c r="B12" t="s">
        <v>3</v>
      </c>
      <c r="C12">
        <v>1</v>
      </c>
      <c r="D12">
        <v>4</v>
      </c>
      <c r="E12" s="1">
        <f t="shared" si="0"/>
        <v>167.85714285714286</v>
      </c>
      <c r="F12" s="1">
        <f t="shared" si="5"/>
        <v>167.85714285714286</v>
      </c>
      <c r="G12" s="1">
        <f t="shared" si="6"/>
        <v>5.5952380952380955E-2</v>
      </c>
      <c r="H12" s="1">
        <f t="shared" si="7"/>
        <v>3.2029163122527473</v>
      </c>
      <c r="I12" s="1">
        <f t="shared" si="1"/>
        <v>1510.7142857142858</v>
      </c>
      <c r="J12" s="1">
        <f t="shared" si="2"/>
        <v>0.50357142857142856</v>
      </c>
      <c r="K12" s="1">
        <f t="shared" si="3"/>
        <v>9.6087489367582428</v>
      </c>
      <c r="L12" s="2">
        <v>10</v>
      </c>
      <c r="M12">
        <f t="shared" si="4"/>
        <v>2769.8416838895796</v>
      </c>
    </row>
    <row r="13" spans="1:13" x14ac:dyDescent="0.25">
      <c r="A13">
        <v>361</v>
      </c>
      <c r="B13" t="s">
        <v>4</v>
      </c>
      <c r="C13">
        <v>2</v>
      </c>
      <c r="D13">
        <v>4</v>
      </c>
      <c r="E13" s="1">
        <f t="shared" si="0"/>
        <v>167.85714285714286</v>
      </c>
      <c r="F13" s="1">
        <f t="shared" si="5"/>
        <v>335.71428571428572</v>
      </c>
      <c r="G13" s="1">
        <f t="shared" si="6"/>
        <v>0.11190476190476191</v>
      </c>
      <c r="H13" s="1">
        <f t="shared" si="7"/>
        <v>4.5296076879338543</v>
      </c>
      <c r="I13" s="1">
        <f t="shared" si="1"/>
        <v>1342.8571428571429</v>
      </c>
      <c r="J13" s="1">
        <f t="shared" si="2"/>
        <v>0.44761904761904764</v>
      </c>
      <c r="K13" s="1">
        <f t="shared" si="3"/>
        <v>9.0592153758677085</v>
      </c>
      <c r="L13" s="2">
        <v>10</v>
      </c>
      <c r="M13">
        <f t="shared" si="4"/>
        <v>2462.0814967907372</v>
      </c>
    </row>
    <row r="14" spans="1:13" x14ac:dyDescent="0.25">
      <c r="A14">
        <v>363</v>
      </c>
      <c r="B14" t="s">
        <v>4</v>
      </c>
      <c r="C14">
        <v>2</v>
      </c>
      <c r="D14">
        <v>4</v>
      </c>
      <c r="E14" s="1">
        <f t="shared" si="0"/>
        <v>167.85714285714286</v>
      </c>
      <c r="F14" s="1">
        <f t="shared" si="5"/>
        <v>335.71428571428572</v>
      </c>
      <c r="G14" s="1">
        <f t="shared" si="6"/>
        <v>0.11190476190476191</v>
      </c>
      <c r="H14" s="1">
        <f t="shared" si="7"/>
        <v>4.5296076879338543</v>
      </c>
      <c r="I14" s="1">
        <f>F14+I15</f>
        <v>1007.1428571428571</v>
      </c>
      <c r="J14" s="1">
        <f t="shared" ref="J14:J17" si="8">I14/3000</f>
        <v>0.33571428571428569</v>
      </c>
      <c r="K14" s="1">
        <f t="shared" ref="K14:K17" si="9">SQRT(((J14*144)*4)/PI())</f>
        <v>7.845510653856028</v>
      </c>
      <c r="L14" s="2">
        <v>8</v>
      </c>
      <c r="M14">
        <f t="shared" si="4"/>
        <v>2885.2517540516455</v>
      </c>
    </row>
    <row r="15" spans="1:13" x14ac:dyDescent="0.25">
      <c r="A15">
        <v>3315</v>
      </c>
      <c r="B15" t="s">
        <v>3</v>
      </c>
      <c r="C15">
        <v>2</v>
      </c>
      <c r="D15">
        <v>4</v>
      </c>
      <c r="E15" s="1">
        <f t="shared" si="0"/>
        <v>167.85714285714286</v>
      </c>
      <c r="F15" s="1">
        <f t="shared" si="5"/>
        <v>335.71428571428572</v>
      </c>
      <c r="G15" s="1">
        <f t="shared" si="6"/>
        <v>0.11190476190476191</v>
      </c>
      <c r="H15" s="1">
        <f t="shared" si="7"/>
        <v>4.5296076879338543</v>
      </c>
      <c r="I15" s="1">
        <f>SUM(F15:F16)</f>
        <v>671.42857142857144</v>
      </c>
      <c r="J15" s="1">
        <f t="shared" si="8"/>
        <v>0.22380952380952382</v>
      </c>
      <c r="K15" s="1">
        <f t="shared" si="9"/>
        <v>6.4058326245054946</v>
      </c>
      <c r="L15" s="2">
        <v>6</v>
      </c>
      <c r="M15">
        <f>I15/(((L15^2)*PI()/4)/144)</f>
        <v>3419.55763443158</v>
      </c>
    </row>
    <row r="16" spans="1:13" x14ac:dyDescent="0.25">
      <c r="A16">
        <v>3346</v>
      </c>
      <c r="B16" t="s">
        <v>3</v>
      </c>
      <c r="C16">
        <v>2</v>
      </c>
      <c r="D16">
        <v>4</v>
      </c>
      <c r="E16" s="1">
        <f>$C$18*((D16^2)*PI()/4)/144</f>
        <v>167.85714285714286</v>
      </c>
      <c r="F16" s="1">
        <f t="shared" si="5"/>
        <v>335.71428571428572</v>
      </c>
      <c r="G16" s="1">
        <f t="shared" si="6"/>
        <v>0.11190476190476191</v>
      </c>
      <c r="H16" s="1">
        <f t="shared" si="7"/>
        <v>4.5296076879338543</v>
      </c>
      <c r="I16" s="1">
        <v>335.71428571428572</v>
      </c>
      <c r="J16" s="1">
        <f t="shared" si="8"/>
        <v>0.11190476190476191</v>
      </c>
      <c r="K16" s="1">
        <f t="shared" si="9"/>
        <v>4.5296076879338543</v>
      </c>
      <c r="L16" s="2">
        <v>6</v>
      </c>
      <c r="M16">
        <f t="shared" ref="M16:M17" si="10">I16/(((L16^2)*PI()/4)/144)</f>
        <v>1709.77881721579</v>
      </c>
    </row>
    <row r="17" spans="2:13" x14ac:dyDescent="0.25">
      <c r="F17">
        <f>SUM(F2:F16)</f>
        <v>4700</v>
      </c>
      <c r="I17" s="1">
        <v>335.71428571428572</v>
      </c>
      <c r="J17" s="1">
        <f t="shared" si="8"/>
        <v>0.11190476190476191</v>
      </c>
      <c r="K17" s="1">
        <f t="shared" si="9"/>
        <v>4.5296076879338543</v>
      </c>
      <c r="L17" s="2">
        <v>6</v>
      </c>
      <c r="M17">
        <f t="shared" si="10"/>
        <v>1709.77881721579</v>
      </c>
    </row>
    <row r="18" spans="2:13" x14ac:dyDescent="0.25">
      <c r="B18" t="s">
        <v>6</v>
      </c>
      <c r="C18" s="1">
        <v>1923.5011693677639</v>
      </c>
      <c r="G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workbookViewId="0">
      <selection activeCell="C35" sqref="C35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4" width="8.28515625" bestFit="1" customWidth="1"/>
    <col min="5" max="5" width="7.28515625" bestFit="1" customWidth="1"/>
    <col min="6" max="6" width="10.7109375" bestFit="1" customWidth="1"/>
    <col min="7" max="7" width="11.7109375" bestFit="1" customWidth="1"/>
    <col min="8" max="8" width="10.5703125" bestFit="1" customWidth="1"/>
    <col min="9" max="9" width="10.8554687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3" width="8.5703125" bestFit="1" customWidth="1"/>
    <col min="14" max="15" width="8.28515625" bestFit="1" customWidth="1"/>
    <col min="16" max="16" width="7.7109375" customWidth="1"/>
    <col min="17" max="17" width="11.7109375" bestFit="1" customWidth="1"/>
    <col min="18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4.42578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4" x14ac:dyDescent="0.25">
      <c r="G1" s="3" t="s">
        <v>11</v>
      </c>
      <c r="H1" s="3"/>
      <c r="L1">
        <v>943</v>
      </c>
      <c r="M1">
        <f>L3/M2</f>
        <v>2887.6167287310222</v>
      </c>
      <c r="V1" t="s">
        <v>12</v>
      </c>
      <c r="W1">
        <f>C2/C3</f>
        <v>167.85714285714286</v>
      </c>
      <c r="X1" s="4">
        <f>E10</f>
        <v>4</v>
      </c>
    </row>
    <row r="2" spans="2:24" x14ac:dyDescent="0.25">
      <c r="B2" t="s">
        <v>13</v>
      </c>
      <c r="C2" s="5">
        <v>4700</v>
      </c>
      <c r="D2" s="5"/>
      <c r="E2" s="5"/>
      <c r="F2" s="6" t="s">
        <v>14</v>
      </c>
      <c r="G2" s="6">
        <v>1.8180000000000001</v>
      </c>
      <c r="H2" s="6">
        <v>1.3160000000000001</v>
      </c>
      <c r="I2" s="6" t="s">
        <v>15</v>
      </c>
      <c r="J2" s="6"/>
      <c r="K2" s="6"/>
      <c r="L2" s="6">
        <v>1.069</v>
      </c>
      <c r="M2" s="6">
        <v>0.34910000000000002</v>
      </c>
      <c r="N2" s="6"/>
      <c r="O2" s="6"/>
      <c r="P2" s="6"/>
      <c r="Q2" s="6">
        <v>1156</v>
      </c>
      <c r="R2">
        <f>(((R4^2)/4)*PI())</f>
        <v>1156.0001844207516</v>
      </c>
      <c r="V2" t="s">
        <v>16</v>
      </c>
      <c r="W2">
        <f>$C$2/$C$3*2</f>
        <v>335.71428571428572</v>
      </c>
      <c r="X2" s="4">
        <f>J10</f>
        <v>4</v>
      </c>
    </row>
    <row r="3" spans="2:24" x14ac:dyDescent="0.25">
      <c r="B3" t="s">
        <v>17</v>
      </c>
      <c r="C3" s="5">
        <v>28</v>
      </c>
      <c r="D3" s="5"/>
      <c r="E3" s="5"/>
      <c r="F3" s="6" t="s">
        <v>18</v>
      </c>
      <c r="G3" s="6">
        <v>40</v>
      </c>
      <c r="H3" s="6">
        <f>G3*H2/G2</f>
        <v>28.954895489548953</v>
      </c>
      <c r="I3" s="6" t="s">
        <v>19</v>
      </c>
      <c r="J3" s="6"/>
      <c r="K3" s="6"/>
      <c r="L3" s="6">
        <f>L2*L1</f>
        <v>1008.067</v>
      </c>
      <c r="M3" s="6"/>
      <c r="N3" s="6"/>
      <c r="O3" s="6"/>
      <c r="P3" s="6"/>
      <c r="Q3" s="6"/>
      <c r="V3" t="s">
        <v>20</v>
      </c>
      <c r="W3">
        <f>$C$2/$C$3*3</f>
        <v>503.57142857142856</v>
      </c>
      <c r="X3" s="4">
        <f>O10</f>
        <v>6</v>
      </c>
    </row>
    <row r="4" spans="2:24" x14ac:dyDescent="0.25">
      <c r="B4" t="s">
        <v>21</v>
      </c>
      <c r="C4" s="5">
        <v>2800</v>
      </c>
      <c r="D4" s="5"/>
      <c r="E4" s="5"/>
      <c r="F4" s="6"/>
      <c r="G4" s="6">
        <f>G3/G2</f>
        <v>22.002200220022001</v>
      </c>
      <c r="H4" s="6"/>
      <c r="I4" s="6"/>
      <c r="J4" s="6"/>
      <c r="K4" s="6"/>
      <c r="L4" s="6"/>
      <c r="M4" s="6"/>
      <c r="N4" s="6"/>
      <c r="O4" s="6"/>
      <c r="P4" s="6"/>
      <c r="Q4" s="6"/>
      <c r="R4">
        <v>38.364894741490453</v>
      </c>
      <c r="V4" t="s">
        <v>22</v>
      </c>
      <c r="W4">
        <f>$C$2/$C$3*4</f>
        <v>671.42857142857144</v>
      </c>
      <c r="X4" s="4">
        <f>T10</f>
        <v>6</v>
      </c>
    </row>
    <row r="5" spans="2:24" x14ac:dyDescent="0.25">
      <c r="B5" t="s">
        <v>23</v>
      </c>
      <c r="C5" s="5">
        <v>3200</v>
      </c>
      <c r="D5" s="5"/>
      <c r="E5" s="5"/>
      <c r="F5" s="6"/>
      <c r="G5" s="6"/>
      <c r="H5" s="6" t="s">
        <v>24</v>
      </c>
      <c r="I5" s="6"/>
      <c r="J5" s="6"/>
      <c r="K5" s="6"/>
      <c r="L5" s="6"/>
      <c r="M5" s="6"/>
      <c r="N5" s="6"/>
      <c r="O5" s="6"/>
      <c r="P5" s="6"/>
      <c r="Q5" s="6"/>
      <c r="V5" t="s">
        <v>25</v>
      </c>
      <c r="W5">
        <f>$C$2/$C$3*5</f>
        <v>839.28571428571433</v>
      </c>
      <c r="X5" s="4">
        <f>E15</f>
        <v>8</v>
      </c>
    </row>
    <row r="6" spans="2:24" ht="15.75" thickBot="1" x14ac:dyDescent="0.3"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V6" t="s">
        <v>26</v>
      </c>
      <c r="W6">
        <f>$C$2/$C$3*6</f>
        <v>1007.1428571428571</v>
      </c>
      <c r="X6" s="4">
        <f>J15</f>
        <v>8</v>
      </c>
    </row>
    <row r="7" spans="2:24" x14ac:dyDescent="0.25">
      <c r="B7" s="7" t="s">
        <v>12</v>
      </c>
      <c r="C7" s="8">
        <f>W1</f>
        <v>167.85714285714286</v>
      </c>
      <c r="D7" s="8"/>
      <c r="E7" s="9"/>
      <c r="F7" s="6"/>
      <c r="G7" s="7" t="s">
        <v>16</v>
      </c>
      <c r="H7" s="8">
        <f>W2</f>
        <v>335.71428571428572</v>
      </c>
      <c r="I7" s="8"/>
      <c r="J7" s="9"/>
      <c r="L7" s="7" t="s">
        <v>20</v>
      </c>
      <c r="M7" s="8">
        <f>W3</f>
        <v>503.57142857142856</v>
      </c>
      <c r="N7" s="8"/>
      <c r="O7" s="9"/>
      <c r="P7" s="5"/>
      <c r="Q7" s="7" t="s">
        <v>22</v>
      </c>
      <c r="R7" s="8">
        <f>W4</f>
        <v>671.42857142857144</v>
      </c>
      <c r="S7" s="8"/>
      <c r="T7" s="9"/>
      <c r="U7" s="5"/>
      <c r="V7" t="s">
        <v>27</v>
      </c>
      <c r="W7">
        <f>$C$2/$C$3*7</f>
        <v>1175</v>
      </c>
      <c r="X7" s="4">
        <f>O15</f>
        <v>8</v>
      </c>
    </row>
    <row r="8" spans="2:24" x14ac:dyDescent="0.25">
      <c r="B8" s="10" t="s">
        <v>28</v>
      </c>
      <c r="C8" s="11">
        <f>$C$4</f>
        <v>2800</v>
      </c>
      <c r="D8" s="11">
        <f>$C$5</f>
        <v>3200</v>
      </c>
      <c r="E8" s="12">
        <f>C7/E9</f>
        <v>1923.5011693677639</v>
      </c>
      <c r="F8" s="6"/>
      <c r="G8" s="10" t="s">
        <v>28</v>
      </c>
      <c r="H8" s="11">
        <f>$C$4</f>
        <v>2800</v>
      </c>
      <c r="I8" s="11">
        <f>$C$5</f>
        <v>3200</v>
      </c>
      <c r="J8" s="12">
        <f>H7/J9</f>
        <v>3847.0023387355277</v>
      </c>
      <c r="K8" s="6"/>
      <c r="L8" s="10" t="s">
        <v>28</v>
      </c>
      <c r="M8" s="11">
        <f>$C$4</f>
        <v>2800</v>
      </c>
      <c r="N8" s="11">
        <f>$C$5</f>
        <v>3200</v>
      </c>
      <c r="O8" s="12">
        <f>M7/O9</f>
        <v>2564.6682258236847</v>
      </c>
      <c r="P8" s="5"/>
      <c r="Q8" s="10" t="s">
        <v>28</v>
      </c>
      <c r="R8" s="11">
        <f>$C$4</f>
        <v>2800</v>
      </c>
      <c r="S8" s="11">
        <f>$C$5</f>
        <v>3200</v>
      </c>
      <c r="T8" s="12">
        <f>R7/T9</f>
        <v>3419.55763443158</v>
      </c>
      <c r="V8" t="s">
        <v>29</v>
      </c>
      <c r="W8">
        <f>$C$2/$C$3*8</f>
        <v>1342.8571428571429</v>
      </c>
      <c r="X8" s="4">
        <f>T15</f>
        <v>10</v>
      </c>
    </row>
    <row r="9" spans="2:24" x14ac:dyDescent="0.25">
      <c r="B9" s="10"/>
      <c r="C9" s="13">
        <f>C7/C8</f>
        <v>5.9948979591836739E-2</v>
      </c>
      <c r="D9" s="13">
        <f>C7/D8</f>
        <v>5.2455357142857144E-2</v>
      </c>
      <c r="E9" s="14">
        <f>(((E10/12)^2)/4)*PI()</f>
        <v>8.7266462599716474E-2</v>
      </c>
      <c r="F9" s="1"/>
      <c r="G9" s="10"/>
      <c r="H9" s="13">
        <f>H7/H8</f>
        <v>0.11989795918367348</v>
      </c>
      <c r="I9" s="13">
        <f>H7/I8</f>
        <v>0.10491071428571429</v>
      </c>
      <c r="J9" s="14">
        <f>(((J10/12)^2)/4)*PI()</f>
        <v>8.7266462599716474E-2</v>
      </c>
      <c r="K9" s="1"/>
      <c r="L9" s="10"/>
      <c r="M9" s="13">
        <f>M7/M8</f>
        <v>0.1798469387755102</v>
      </c>
      <c r="N9" s="13">
        <f>M7/N8</f>
        <v>0.15736607142857142</v>
      </c>
      <c r="O9" s="14">
        <f>(((O10/12)^2)/4)*PI()</f>
        <v>0.19634954084936207</v>
      </c>
      <c r="P9" s="1"/>
      <c r="Q9" s="10"/>
      <c r="R9" s="13">
        <f>R7/R8</f>
        <v>0.23979591836734696</v>
      </c>
      <c r="S9" s="13">
        <f>R7/S8</f>
        <v>0.20982142857142858</v>
      </c>
      <c r="T9" s="14">
        <f>(((T10/12)^2)/4)*PI()</f>
        <v>0.19634954084936207</v>
      </c>
      <c r="V9" t="s">
        <v>30</v>
      </c>
      <c r="W9">
        <f>$C$2/$C$3*9</f>
        <v>1510.7142857142858</v>
      </c>
      <c r="X9" s="4">
        <f>E20</f>
        <v>10</v>
      </c>
    </row>
    <row r="10" spans="2:24" ht="15.75" thickBot="1" x14ac:dyDescent="0.3">
      <c r="B10" s="15"/>
      <c r="C10" s="16">
        <f>SQRT(4*C9/(PI()))*12</f>
        <v>3.3153333548121644</v>
      </c>
      <c r="D10" s="16">
        <f>SQRT(4*D9/(PI()))*12</f>
        <v>3.1012103841627412</v>
      </c>
      <c r="E10" s="17">
        <v>4</v>
      </c>
      <c r="F10" s="1"/>
      <c r="G10" s="15"/>
      <c r="H10" s="16">
        <f>SQRT(4*H9/(PI()))*12</f>
        <v>4.6885893941632553</v>
      </c>
      <c r="I10" s="16">
        <f>SQRT(4*I9/(PI()))*12</f>
        <v>4.3857737850552247</v>
      </c>
      <c r="J10" s="17">
        <v>4</v>
      </c>
      <c r="K10" s="1"/>
      <c r="L10" s="15"/>
      <c r="M10" s="16">
        <f>SQRT(4*M9/(PI()))*12</f>
        <v>5.7423258145624443</v>
      </c>
      <c r="N10" s="16">
        <f>SQRT(4*N9/(PI()))*12</f>
        <v>5.3714539503300642</v>
      </c>
      <c r="O10" s="17">
        <v>6</v>
      </c>
      <c r="P10" s="1"/>
      <c r="Q10" s="15"/>
      <c r="R10" s="16">
        <f>SQRT(4*R9/(PI()))*12</f>
        <v>6.6306667096243288</v>
      </c>
      <c r="S10" s="16">
        <f>SQRT(4*S9/(PI()))*12</f>
        <v>6.2024207683254824</v>
      </c>
      <c r="T10" s="17">
        <v>6</v>
      </c>
      <c r="V10" t="s">
        <v>31</v>
      </c>
      <c r="W10">
        <f>$C$2/$C$3*10</f>
        <v>1678.5714285714287</v>
      </c>
      <c r="X10" s="4">
        <f>J20</f>
        <v>10</v>
      </c>
    </row>
    <row r="11" spans="2:24" ht="15.75" thickBot="1" x14ac:dyDescent="0.3">
      <c r="V11" t="s">
        <v>32</v>
      </c>
      <c r="W11">
        <f>$C$2/$C$3*11</f>
        <v>1846.4285714285716</v>
      </c>
      <c r="X11" s="4">
        <f>O20</f>
        <v>10</v>
      </c>
    </row>
    <row r="12" spans="2:24" x14ac:dyDescent="0.25">
      <c r="B12" s="7" t="s">
        <v>25</v>
      </c>
      <c r="C12" s="8">
        <f>W5</f>
        <v>839.28571428571433</v>
      </c>
      <c r="D12" s="8"/>
      <c r="E12" s="9"/>
      <c r="F12" s="6"/>
      <c r="G12" s="7" t="s">
        <v>26</v>
      </c>
      <c r="H12" s="8">
        <f>W6</f>
        <v>1007.1428571428571</v>
      </c>
      <c r="I12" s="8"/>
      <c r="J12" s="9"/>
      <c r="L12" s="7" t="s">
        <v>27</v>
      </c>
      <c r="M12" s="8">
        <f>W7</f>
        <v>1175</v>
      </c>
      <c r="N12" s="8"/>
      <c r="O12" s="9"/>
      <c r="P12" s="5"/>
      <c r="Q12" s="7" t="s">
        <v>29</v>
      </c>
      <c r="R12" s="8">
        <f>W8</f>
        <v>1342.8571428571429</v>
      </c>
      <c r="S12" s="8"/>
      <c r="T12" s="9"/>
      <c r="V12" t="s">
        <v>33</v>
      </c>
      <c r="W12">
        <f>$C$2/$C$3*12</f>
        <v>2014.2857142857142</v>
      </c>
      <c r="X12" s="4">
        <f>T20</f>
        <v>10</v>
      </c>
    </row>
    <row r="13" spans="2:24" x14ac:dyDescent="0.25">
      <c r="B13" s="10" t="s">
        <v>28</v>
      </c>
      <c r="C13" s="11">
        <f>$C$4</f>
        <v>2800</v>
      </c>
      <c r="D13" s="11">
        <f>$C$5</f>
        <v>3200</v>
      </c>
      <c r="E13" s="12">
        <f>C12/E14</f>
        <v>2404.3764617097049</v>
      </c>
      <c r="F13" s="6"/>
      <c r="G13" s="10" t="s">
        <v>28</v>
      </c>
      <c r="H13" s="11">
        <f>$C$4</f>
        <v>2800</v>
      </c>
      <c r="I13" s="11">
        <f>$C$5</f>
        <v>3200</v>
      </c>
      <c r="J13" s="12">
        <f>H12/J14</f>
        <v>2885.2517540516455</v>
      </c>
      <c r="K13" s="6"/>
      <c r="L13" s="10" t="s">
        <v>28</v>
      </c>
      <c r="M13" s="11">
        <f>$C$4</f>
        <v>2800</v>
      </c>
      <c r="N13" s="11">
        <f>$C$5</f>
        <v>3200</v>
      </c>
      <c r="O13" s="12">
        <f>M12/O14</f>
        <v>3366.1270463935866</v>
      </c>
      <c r="P13" s="5"/>
      <c r="Q13" s="10" t="s">
        <v>28</v>
      </c>
      <c r="R13" s="11">
        <f>$C$4</f>
        <v>2800</v>
      </c>
      <c r="S13" s="11">
        <f>$C$5</f>
        <v>3200</v>
      </c>
      <c r="T13" s="12">
        <f>R12/T14</f>
        <v>2462.0814967907372</v>
      </c>
      <c r="V13" t="s">
        <v>34</v>
      </c>
      <c r="W13">
        <f>$C$2/$C$3*13</f>
        <v>2182.1428571428573</v>
      </c>
      <c r="X13" s="4">
        <f>E25</f>
        <v>12</v>
      </c>
    </row>
    <row r="14" spans="2:24" x14ac:dyDescent="0.25">
      <c r="B14" s="10"/>
      <c r="C14" s="13">
        <f>C12/C13</f>
        <v>0.29974489795918369</v>
      </c>
      <c r="D14" s="13">
        <f>C12/D13</f>
        <v>0.26227678571428575</v>
      </c>
      <c r="E14" s="14">
        <f>(((E15/12)^2)/4)*PI()</f>
        <v>0.3490658503988659</v>
      </c>
      <c r="F14" s="1"/>
      <c r="G14" s="10"/>
      <c r="H14" s="13">
        <f>H12/H13</f>
        <v>0.35969387755102039</v>
      </c>
      <c r="I14" s="13">
        <f>H12/I13</f>
        <v>0.31473214285714285</v>
      </c>
      <c r="J14" s="14">
        <f>(((J15/12)^2)/4)*PI()</f>
        <v>0.3490658503988659</v>
      </c>
      <c r="K14" s="1"/>
      <c r="L14" s="10"/>
      <c r="M14" s="13">
        <f>M12/M13</f>
        <v>0.41964285714285715</v>
      </c>
      <c r="N14" s="13">
        <f>M12/N13</f>
        <v>0.3671875</v>
      </c>
      <c r="O14" s="14">
        <f>(((O15/12)^2)/4)*PI()</f>
        <v>0.3490658503988659</v>
      </c>
      <c r="P14" s="1"/>
      <c r="Q14" s="10"/>
      <c r="R14" s="13">
        <f>R12/R13</f>
        <v>0.47959183673469391</v>
      </c>
      <c r="S14" s="13">
        <f>R12/S13</f>
        <v>0.41964285714285715</v>
      </c>
      <c r="T14" s="14">
        <f>(((T15/12)^2)/4)*PI()</f>
        <v>0.54541539124822802</v>
      </c>
      <c r="V14" t="s">
        <v>35</v>
      </c>
      <c r="W14">
        <f>$C$2/$C$3*14</f>
        <v>2350</v>
      </c>
      <c r="X14" s="4">
        <f>J25</f>
        <v>12</v>
      </c>
    </row>
    <row r="15" spans="2:24" ht="15.75" thickBot="1" x14ac:dyDescent="0.3">
      <c r="B15" s="15"/>
      <c r="C15" s="16">
        <f>SQRT(4*C14/(PI()))*12</f>
        <v>7.4133107494324282</v>
      </c>
      <c r="D15" s="16">
        <f>SQRT(4*D14/(PI()))*12</f>
        <v>6.9345172315161276</v>
      </c>
      <c r="E15" s="17">
        <v>8</v>
      </c>
      <c r="F15" s="1"/>
      <c r="G15" s="15"/>
      <c r="H15" s="16">
        <f>SQRT(4*H14/(PI()))*12</f>
        <v>8.1208750465193376</v>
      </c>
      <c r="I15" s="16">
        <f>SQRT(4*I14/(PI()))*12</f>
        <v>7.5963830262193142</v>
      </c>
      <c r="J15" s="17">
        <v>8</v>
      </c>
      <c r="K15" s="1"/>
      <c r="L15" s="15"/>
      <c r="M15" s="16">
        <f>SQRT(4*M14/(PI()))*12</f>
        <v>8.7715475701104495</v>
      </c>
      <c r="N15" s="16">
        <f>SQRT(4*N14/(PI()))*12</f>
        <v>8.2050314397856958</v>
      </c>
      <c r="O15" s="18">
        <v>8</v>
      </c>
      <c r="P15" s="1"/>
      <c r="Q15" s="15"/>
      <c r="R15" s="16">
        <f>SQRT(4*R14/(PI()))*12</f>
        <v>9.3771787883265105</v>
      </c>
      <c r="S15" s="16">
        <f>SQRT(4*S14/(PI()))*12</f>
        <v>8.7715475701104495</v>
      </c>
      <c r="T15" s="17">
        <v>10</v>
      </c>
      <c r="V15" t="s">
        <v>36</v>
      </c>
      <c r="W15">
        <f>$C$2/$C$3*15</f>
        <v>2517.8571428571431</v>
      </c>
      <c r="X15" s="4">
        <f>O25</f>
        <v>12</v>
      </c>
    </row>
    <row r="16" spans="2:24" ht="15.75" thickBot="1" x14ac:dyDescent="0.3">
      <c r="V16" t="s">
        <v>37</v>
      </c>
      <c r="W16">
        <f>$C$2/$C$3*16</f>
        <v>2685.7142857142858</v>
      </c>
      <c r="X16" s="4">
        <f>T25</f>
        <v>12</v>
      </c>
    </row>
    <row r="17" spans="2:29" x14ac:dyDescent="0.25">
      <c r="B17" s="7" t="s">
        <v>30</v>
      </c>
      <c r="C17" s="8">
        <f>W9</f>
        <v>1510.7142857142858</v>
      </c>
      <c r="D17" s="8"/>
      <c r="E17" s="9"/>
      <c r="F17" s="6"/>
      <c r="G17" s="7" t="s">
        <v>31</v>
      </c>
      <c r="H17" s="8">
        <f>W10</f>
        <v>1678.5714285714287</v>
      </c>
      <c r="I17" s="8"/>
      <c r="J17" s="9"/>
      <c r="L17" s="7" t="s">
        <v>32</v>
      </c>
      <c r="M17" s="8">
        <f>W11</f>
        <v>1846.4285714285716</v>
      </c>
      <c r="N17" s="8"/>
      <c r="O17" s="9"/>
      <c r="P17" s="5"/>
      <c r="Q17" s="7" t="s">
        <v>33</v>
      </c>
      <c r="R17" s="8">
        <f>W12</f>
        <v>2014.2857142857142</v>
      </c>
      <c r="S17" s="8"/>
      <c r="T17" s="9"/>
      <c r="V17" t="s">
        <v>38</v>
      </c>
      <c r="W17">
        <f>$C$2/$C$3*17</f>
        <v>2853.5714285714284</v>
      </c>
      <c r="X17" s="4">
        <f>E30</f>
        <v>12</v>
      </c>
    </row>
    <row r="18" spans="2:29" x14ac:dyDescent="0.25">
      <c r="B18" s="10" t="s">
        <v>28</v>
      </c>
      <c r="C18" s="11">
        <f>$C$4</f>
        <v>2800</v>
      </c>
      <c r="D18" s="11">
        <f>$C$5</f>
        <v>3200</v>
      </c>
      <c r="E18" s="12">
        <f>C17/E19</f>
        <v>2769.8416838895796</v>
      </c>
      <c r="F18" s="6"/>
      <c r="G18" s="10" t="s">
        <v>28</v>
      </c>
      <c r="H18" s="11">
        <f>$C$4</f>
        <v>2800</v>
      </c>
      <c r="I18" s="11">
        <f>$C$5</f>
        <v>3200</v>
      </c>
      <c r="J18" s="12">
        <f>H17/J19</f>
        <v>3077.601870988422</v>
      </c>
      <c r="K18" s="6"/>
      <c r="L18" s="10" t="s">
        <v>28</v>
      </c>
      <c r="M18" s="11">
        <f>$C$4</f>
        <v>2800</v>
      </c>
      <c r="N18" s="11">
        <f>$C$5</f>
        <v>3200</v>
      </c>
      <c r="O18" s="12">
        <f>M17/O19</f>
        <v>3385.3620580872639</v>
      </c>
      <c r="P18" s="5"/>
      <c r="Q18" s="10" t="s">
        <v>28</v>
      </c>
      <c r="R18" s="11">
        <f>$C$4</f>
        <v>2800</v>
      </c>
      <c r="S18" s="11">
        <f>$C$5</f>
        <v>3200</v>
      </c>
      <c r="T18" s="12">
        <f>R17/T19</f>
        <v>3693.1222451861058</v>
      </c>
      <c r="V18" t="s">
        <v>39</v>
      </c>
      <c r="W18">
        <f>$C$2/$C$3*18</f>
        <v>3021.4285714285716</v>
      </c>
      <c r="X18" s="4">
        <f>J30</f>
        <v>14</v>
      </c>
    </row>
    <row r="19" spans="2:29" x14ac:dyDescent="0.25">
      <c r="B19" s="10"/>
      <c r="C19" s="13">
        <f>C17/C18</f>
        <v>0.53954081632653061</v>
      </c>
      <c r="D19" s="13">
        <f>C17/D18</f>
        <v>0.4720982142857143</v>
      </c>
      <c r="E19" s="14">
        <f>(((E20/12)^2)/4)*PI()</f>
        <v>0.54541539124822802</v>
      </c>
      <c r="F19" s="1"/>
      <c r="G19" s="10"/>
      <c r="H19" s="13">
        <f>H17/H18</f>
        <v>0.59948979591836737</v>
      </c>
      <c r="I19" s="13">
        <f>H17/I18</f>
        <v>0.52455357142857151</v>
      </c>
      <c r="J19" s="14">
        <f>(((J20/12)^2)/4)*PI()</f>
        <v>0.54541539124822802</v>
      </c>
      <c r="K19" s="1"/>
      <c r="L19" s="10"/>
      <c r="M19" s="13">
        <f>M17/M18</f>
        <v>0.65943877551020413</v>
      </c>
      <c r="N19" s="13">
        <f>M17/N18</f>
        <v>0.5770089285714286</v>
      </c>
      <c r="O19" s="14">
        <f>(((O20/12)^2)/4)*PI()</f>
        <v>0.54541539124822802</v>
      </c>
      <c r="P19" s="1"/>
      <c r="Q19" s="10"/>
      <c r="R19" s="13">
        <f>R17/R18</f>
        <v>0.71938775510204078</v>
      </c>
      <c r="S19" s="13">
        <f>R17/S18</f>
        <v>0.6294642857142857</v>
      </c>
      <c r="T19" s="14">
        <f>(((T20/12)^2)/4)*PI()</f>
        <v>0.54541539124822802</v>
      </c>
      <c r="V19" t="s">
        <v>40</v>
      </c>
      <c r="W19">
        <f>$C$2/$C$3*19</f>
        <v>3189.2857142857142</v>
      </c>
      <c r="X19" s="4">
        <f>O30</f>
        <v>14</v>
      </c>
    </row>
    <row r="20" spans="2:29" ht="15.75" thickBot="1" x14ac:dyDescent="0.3">
      <c r="B20" s="15"/>
      <c r="C20" s="16">
        <f>SQRT(4*C19/(PI()))*12</f>
        <v>9.9460000644364914</v>
      </c>
      <c r="D20" s="16">
        <f>SQRT(4*D19/(PI()))*12</f>
        <v>9.3036311524882258</v>
      </c>
      <c r="E20" s="17">
        <v>10</v>
      </c>
      <c r="F20" s="1"/>
      <c r="G20" s="15"/>
      <c r="H20" s="16">
        <f>SQRT(4*H19/(PI()))*12</f>
        <v>10.484004603933593</v>
      </c>
      <c r="I20" s="16">
        <f>SQRT(4*I19/(PI()))*12</f>
        <v>9.8068883173200359</v>
      </c>
      <c r="J20" s="17">
        <v>10</v>
      </c>
      <c r="K20" s="1"/>
      <c r="L20" s="15"/>
      <c r="M20" s="16">
        <f>SQRT(4*M19/(PI()))*12</f>
        <v>10.995716792862158</v>
      </c>
      <c r="N20" s="16">
        <f>SQRT(4*N19/(PI()))*12</f>
        <v>10.285551240221743</v>
      </c>
      <c r="O20" s="17">
        <v>10</v>
      </c>
      <c r="P20" s="1"/>
      <c r="Q20" s="15"/>
      <c r="R20" s="16">
        <f>SQRT(4*R19/(PI()))*12</f>
        <v>11.484651629124889</v>
      </c>
      <c r="S20" s="16">
        <f>SQRT(4*S19/(PI()))*12</f>
        <v>10.742907900660128</v>
      </c>
      <c r="T20" s="17">
        <v>10</v>
      </c>
      <c r="V20" t="s">
        <v>41</v>
      </c>
      <c r="W20">
        <f>$C$2/$C$3*20</f>
        <v>3357.1428571428573</v>
      </c>
      <c r="X20" s="4">
        <f>T30</f>
        <v>14</v>
      </c>
    </row>
    <row r="21" spans="2:29" ht="15.75" thickBot="1" x14ac:dyDescent="0.3">
      <c r="V21" t="s">
        <v>42</v>
      </c>
      <c r="W21">
        <f>$C$2/$C$3*21</f>
        <v>3525</v>
      </c>
      <c r="X21" s="4">
        <f>E35</f>
        <v>14</v>
      </c>
    </row>
    <row r="22" spans="2:29" x14ac:dyDescent="0.25">
      <c r="B22" s="7" t="s">
        <v>34</v>
      </c>
      <c r="C22" s="8">
        <f>W13</f>
        <v>2182.1428571428573</v>
      </c>
      <c r="D22" s="8"/>
      <c r="E22" s="9"/>
      <c r="F22" s="6"/>
      <c r="G22" s="7" t="s">
        <v>35</v>
      </c>
      <c r="H22" s="8">
        <f>W15</f>
        <v>2517.8571428571431</v>
      </c>
      <c r="I22" s="8"/>
      <c r="J22" s="9"/>
      <c r="L22" s="7" t="s">
        <v>36</v>
      </c>
      <c r="M22" s="8">
        <f>W15</f>
        <v>2517.8571428571431</v>
      </c>
      <c r="N22" s="8"/>
      <c r="O22" s="9"/>
      <c r="P22" s="5"/>
      <c r="Q22" s="7" t="s">
        <v>37</v>
      </c>
      <c r="R22" s="8">
        <f>W16</f>
        <v>2685.7142857142858</v>
      </c>
      <c r="S22" s="8"/>
      <c r="T22" s="9"/>
      <c r="V22" t="s">
        <v>43</v>
      </c>
      <c r="W22">
        <f>$C$2/$C$3*22</f>
        <v>3692.8571428571431</v>
      </c>
      <c r="X22" s="4">
        <f>J35</f>
        <v>14</v>
      </c>
    </row>
    <row r="23" spans="2:29" x14ac:dyDescent="0.25">
      <c r="B23" s="10" t="s">
        <v>28</v>
      </c>
      <c r="C23" s="11">
        <f>$C$4</f>
        <v>2800</v>
      </c>
      <c r="D23" s="11">
        <f>$C$5</f>
        <v>3200</v>
      </c>
      <c r="E23" s="12">
        <f>C22/E24</f>
        <v>2778.3905779756587</v>
      </c>
      <c r="F23" s="6"/>
      <c r="G23" s="10" t="s">
        <v>28</v>
      </c>
      <c r="H23" s="11">
        <f>$C$4</f>
        <v>2800</v>
      </c>
      <c r="I23" s="11">
        <f>$C$5</f>
        <v>3200</v>
      </c>
      <c r="J23" s="12">
        <f>H22/J24</f>
        <v>3205.8352822796064</v>
      </c>
      <c r="K23" s="6"/>
      <c r="L23" s="10" t="s">
        <v>28</v>
      </c>
      <c r="M23" s="11">
        <f>$C$4</f>
        <v>2800</v>
      </c>
      <c r="N23" s="11">
        <f>$C$5</f>
        <v>3200</v>
      </c>
      <c r="O23" s="12">
        <f>M22/O24</f>
        <v>3205.8352822796064</v>
      </c>
      <c r="P23" s="5"/>
      <c r="Q23" s="10" t="s">
        <v>28</v>
      </c>
      <c r="R23" s="11">
        <f>$C$4</f>
        <v>2800</v>
      </c>
      <c r="S23" s="11">
        <f>$C$5</f>
        <v>3200</v>
      </c>
      <c r="T23" s="12">
        <f>R22/T24</f>
        <v>3419.55763443158</v>
      </c>
      <c r="V23" t="s">
        <v>44</v>
      </c>
      <c r="W23">
        <f>$C$2/$C$3*23</f>
        <v>3860.7142857142858</v>
      </c>
      <c r="X23" s="4">
        <f>O35</f>
        <v>16</v>
      </c>
    </row>
    <row r="24" spans="2:29" x14ac:dyDescent="0.25">
      <c r="B24" s="10"/>
      <c r="C24" s="13">
        <f>C22/C23</f>
        <v>0.77933673469387765</v>
      </c>
      <c r="D24" s="13">
        <f>C22/D23</f>
        <v>0.6819196428571429</v>
      </c>
      <c r="E24" s="14">
        <f>(((E25/12)^2)/4)*PI()</f>
        <v>0.78539816339744828</v>
      </c>
      <c r="F24" s="1"/>
      <c r="G24" s="10"/>
      <c r="H24" s="13">
        <f>H22/H23</f>
        <v>0.89923469387755106</v>
      </c>
      <c r="I24" s="13">
        <f>H22/I23</f>
        <v>0.78683035714285721</v>
      </c>
      <c r="J24" s="14">
        <f>(((J25/12)^2)/4)*PI()</f>
        <v>0.78539816339744828</v>
      </c>
      <c r="K24" s="1"/>
      <c r="L24" s="10"/>
      <c r="M24" s="13">
        <f>M22/M23</f>
        <v>0.89923469387755106</v>
      </c>
      <c r="N24" s="13">
        <f>M22/N23</f>
        <v>0.78683035714285721</v>
      </c>
      <c r="O24" s="14">
        <f>(((O25/12)^2)/4)*PI()</f>
        <v>0.78539816339744828</v>
      </c>
      <c r="P24" s="1"/>
      <c r="Q24" s="10"/>
      <c r="R24" s="13">
        <f>R22/R23</f>
        <v>0.95918367346938782</v>
      </c>
      <c r="S24" s="13">
        <f>R22/S23</f>
        <v>0.8392857142857143</v>
      </c>
      <c r="T24" s="14">
        <f>(((T25/12)^2)/4)*PI()</f>
        <v>0.78539816339744828</v>
      </c>
      <c r="V24" t="s">
        <v>45</v>
      </c>
      <c r="W24">
        <f>$C$2/$C$3*24</f>
        <v>4028.5714285714284</v>
      </c>
      <c r="X24" s="4">
        <f>T35</f>
        <v>16</v>
      </c>
    </row>
    <row r="25" spans="2:29" ht="15.75" thickBot="1" x14ac:dyDescent="0.3">
      <c r="B25" s="15"/>
      <c r="C25" s="16">
        <f>SQRT(4*C24/(PI()))*12</f>
        <v>11.953604406031305</v>
      </c>
      <c r="D25" s="16">
        <f>SQRT(4*D24/(PI()))*12</f>
        <v>11.18157305610014</v>
      </c>
      <c r="E25" s="17">
        <v>12</v>
      </c>
      <c r="F25" s="1"/>
      <c r="G25" s="15"/>
      <c r="H25" s="16">
        <f>SQRT(4*H24/(PI()))*12</f>
        <v>12.840230870313476</v>
      </c>
      <c r="I25" s="16">
        <f>SQRT(4*I24/(PI()))*12</f>
        <v>12.010936170947804</v>
      </c>
      <c r="J25" s="17">
        <v>12</v>
      </c>
      <c r="K25" s="1"/>
      <c r="L25" s="15"/>
      <c r="M25" s="16">
        <f>SQRT(4*M24/(PI()))*12</f>
        <v>12.840230870313476</v>
      </c>
      <c r="N25" s="16">
        <f>SQRT(4*N24/(PI()))*12</f>
        <v>12.010936170947804</v>
      </c>
      <c r="O25" s="17">
        <v>12</v>
      </c>
      <c r="P25" s="1"/>
      <c r="Q25" s="15"/>
      <c r="R25" s="16">
        <f>SQRT(4*R24/(PI()))*12</f>
        <v>13.261333419248658</v>
      </c>
      <c r="S25" s="16">
        <f>SQRT(4*S24/(PI()))*12</f>
        <v>12.404841536650965</v>
      </c>
      <c r="T25" s="17">
        <v>12</v>
      </c>
      <c r="V25" t="s">
        <v>46</v>
      </c>
      <c r="W25">
        <f>$C$2/$C$3*25</f>
        <v>4196.4285714285716</v>
      </c>
      <c r="X25" s="4">
        <f t="shared" ref="X25:X28" si="0">T36</f>
        <v>0</v>
      </c>
    </row>
    <row r="26" spans="2:29" ht="15.75" thickBot="1" x14ac:dyDescent="0.3">
      <c r="V26" t="s">
        <v>47</v>
      </c>
      <c r="W26">
        <f>$C$2/$C$3*26</f>
        <v>4364.2857142857147</v>
      </c>
      <c r="X26" s="4">
        <f t="shared" si="0"/>
        <v>0</v>
      </c>
      <c r="Y26" t="s">
        <v>48</v>
      </c>
      <c r="Z26" t="s">
        <v>49</v>
      </c>
      <c r="AA26" t="s">
        <v>50</v>
      </c>
      <c r="AB26" t="s">
        <v>51</v>
      </c>
      <c r="AC26" t="s">
        <v>52</v>
      </c>
    </row>
    <row r="27" spans="2:29" x14ac:dyDescent="0.25">
      <c r="B27" s="7" t="s">
        <v>38</v>
      </c>
      <c r="C27" s="8">
        <f>W17</f>
        <v>2853.5714285714284</v>
      </c>
      <c r="D27" s="8"/>
      <c r="E27" s="9"/>
      <c r="F27" s="6"/>
      <c r="G27" s="7" t="s">
        <v>39</v>
      </c>
      <c r="H27" s="8">
        <f>W18</f>
        <v>3021.4285714285716</v>
      </c>
      <c r="I27" s="8"/>
      <c r="J27" s="9"/>
      <c r="L27" s="7" t="s">
        <v>40</v>
      </c>
      <c r="M27" s="8">
        <f>W19</f>
        <v>3189.2857142857142</v>
      </c>
      <c r="N27" s="8"/>
      <c r="O27" s="9"/>
      <c r="Q27" s="7" t="s">
        <v>41</v>
      </c>
      <c r="R27" s="8">
        <f>W20</f>
        <v>3357.1428571428573</v>
      </c>
      <c r="S27" s="8"/>
      <c r="T27" s="9"/>
      <c r="V27" t="s">
        <v>53</v>
      </c>
      <c r="W27">
        <f>$C$2/$C$3*27</f>
        <v>4532.1428571428569</v>
      </c>
      <c r="X27" s="4">
        <f t="shared" si="0"/>
        <v>3366.1270463935866</v>
      </c>
      <c r="Y27">
        <v>4000</v>
      </c>
      <c r="Z27">
        <v>2500</v>
      </c>
      <c r="AA27">
        <f>Y27/Z27</f>
        <v>1.6</v>
      </c>
      <c r="AB27">
        <v>3</v>
      </c>
      <c r="AC27">
        <f>AA27/AB27*12</f>
        <v>6.4</v>
      </c>
    </row>
    <row r="28" spans="2:29" x14ac:dyDescent="0.25">
      <c r="B28" s="10" t="s">
        <v>28</v>
      </c>
      <c r="C28" s="11">
        <f>$C$4</f>
        <v>2800</v>
      </c>
      <c r="D28" s="11">
        <f>$C$5</f>
        <v>3200</v>
      </c>
      <c r="E28" s="12">
        <f>C27/E29</f>
        <v>3633.2799865835536</v>
      </c>
      <c r="F28" s="6"/>
      <c r="G28" s="10" t="s">
        <v>28</v>
      </c>
      <c r="H28" s="11">
        <f>$C$4</f>
        <v>2800</v>
      </c>
      <c r="I28" s="11">
        <f>$C$5</f>
        <v>3200</v>
      </c>
      <c r="J28" s="12">
        <f>H27/J29</f>
        <v>2826.3690651934485</v>
      </c>
      <c r="L28" s="10" t="s">
        <v>28</v>
      </c>
      <c r="M28" s="11">
        <f>$C$4</f>
        <v>2800</v>
      </c>
      <c r="N28" s="11">
        <f>$C$5</f>
        <v>3200</v>
      </c>
      <c r="O28" s="12">
        <f>M27/O29</f>
        <v>2983.3895688153066</v>
      </c>
      <c r="Q28" s="10" t="s">
        <v>28</v>
      </c>
      <c r="R28" s="11">
        <f>$C$4</f>
        <v>2800</v>
      </c>
      <c r="S28" s="11">
        <f>$C$5</f>
        <v>3200</v>
      </c>
      <c r="T28" s="12">
        <f>R27/T29</f>
        <v>3140.4100724371651</v>
      </c>
      <c r="V28" t="s">
        <v>54</v>
      </c>
      <c r="W28">
        <f>$C$2/$C$3*28</f>
        <v>4700</v>
      </c>
      <c r="X28" s="4">
        <f t="shared" si="0"/>
        <v>1.3962634015954636</v>
      </c>
      <c r="Y28">
        <v>4000</v>
      </c>
      <c r="Z28">
        <f>Y28/AA28</f>
        <v>2666.6666666666665</v>
      </c>
      <c r="AA28">
        <f>AB28*AC28/12</f>
        <v>1.5</v>
      </c>
      <c r="AB28">
        <v>3</v>
      </c>
      <c r="AC28">
        <v>6</v>
      </c>
    </row>
    <row r="29" spans="2:29" x14ac:dyDescent="0.25">
      <c r="B29" s="10"/>
      <c r="C29" s="13">
        <f>C27/C28</f>
        <v>1.0191326530612244</v>
      </c>
      <c r="D29" s="13">
        <f>C27/D28</f>
        <v>0.8917410714285714</v>
      </c>
      <c r="E29" s="14">
        <f>(((E30/12)^2)/4)*PI()</f>
        <v>0.78539816339744828</v>
      </c>
      <c r="F29" s="1"/>
      <c r="G29" s="10"/>
      <c r="H29" s="13">
        <f>H27/H28</f>
        <v>1.0790816326530612</v>
      </c>
      <c r="I29" s="13">
        <f>H27/I28</f>
        <v>0.9441964285714286</v>
      </c>
      <c r="J29" s="14">
        <f>(((J30/12)^2)/4)*PI()</f>
        <v>1.0690141668465269</v>
      </c>
      <c r="L29" s="10"/>
      <c r="M29" s="13">
        <f>M27/M28</f>
        <v>1.1390306122448979</v>
      </c>
      <c r="N29" s="13">
        <f>M27/N28</f>
        <v>0.9966517857142857</v>
      </c>
      <c r="O29" s="14">
        <f>(((O30/12)^2)/4)*PI()</f>
        <v>1.0690141668465269</v>
      </c>
      <c r="Q29" s="10"/>
      <c r="R29" s="13">
        <f>R27/R28</f>
        <v>1.1989795918367347</v>
      </c>
      <c r="S29" s="13">
        <f>R27/S28</f>
        <v>1.049107142857143</v>
      </c>
      <c r="T29" s="14">
        <f>(((T30/12)^2)/4)*PI()</f>
        <v>1.0690141668465269</v>
      </c>
    </row>
    <row r="30" spans="2:29" ht="15.75" thickBot="1" x14ac:dyDescent="0.3">
      <c r="B30" s="15"/>
      <c r="C30" s="16">
        <f>SQRT(4*C29/(PI()))*12</f>
        <v>13.669469606023902</v>
      </c>
      <c r="D30" s="16">
        <f>SQRT(4*D29/(PI()))*12</f>
        <v>12.786617981165307</v>
      </c>
      <c r="E30" s="17">
        <v>12</v>
      </c>
      <c r="F30" s="1"/>
      <c r="G30" s="15"/>
      <c r="H30" s="16">
        <f>SQRT(4*H29/(PI()))*12</f>
        <v>14.065768182489762</v>
      </c>
      <c r="I30" s="16">
        <f>SQRT(4*I29/(PI()))*12</f>
        <v>13.157321355165678</v>
      </c>
      <c r="J30" s="17">
        <v>14</v>
      </c>
      <c r="L30" s="15"/>
      <c r="M30" s="16">
        <f>SQRT(4*M29/(PI()))*12</f>
        <v>14.451203057775899</v>
      </c>
      <c r="N30" s="16">
        <f>SQRT(4*N29/(PI()))*12</f>
        <v>13.517862667224339</v>
      </c>
      <c r="O30" s="17">
        <v>14</v>
      </c>
      <c r="Q30" s="15"/>
      <c r="R30" s="16">
        <f>SQRT(4*R29/(PI()))*12</f>
        <v>14.826621498864856</v>
      </c>
      <c r="S30" s="16">
        <f>SQRT(4*S29/(PI()))*12</f>
        <v>13.869034463032255</v>
      </c>
      <c r="T30" s="17">
        <v>14</v>
      </c>
    </row>
    <row r="31" spans="2:29" ht="15.75" thickBot="1" x14ac:dyDescent="0.3"/>
    <row r="32" spans="2:29" x14ac:dyDescent="0.25">
      <c r="B32" s="7" t="s">
        <v>42</v>
      </c>
      <c r="C32" s="8">
        <f>W21</f>
        <v>3525</v>
      </c>
      <c r="D32" s="8"/>
      <c r="E32" s="9"/>
      <c r="F32" s="6"/>
      <c r="G32" s="7" t="s">
        <v>43</v>
      </c>
      <c r="H32" s="8">
        <f>W22</f>
        <v>3692.8571428571431</v>
      </c>
      <c r="I32" s="8"/>
      <c r="J32" s="9"/>
      <c r="L32" s="7" t="s">
        <v>44</v>
      </c>
      <c r="M32" s="8">
        <f>W23</f>
        <v>3860.7142857142858</v>
      </c>
      <c r="N32" s="8"/>
      <c r="O32" s="9"/>
      <c r="Q32" s="7" t="s">
        <v>45</v>
      </c>
      <c r="R32" s="8">
        <f>W24</f>
        <v>4028.5714285714284</v>
      </c>
      <c r="S32" s="8"/>
      <c r="T32" s="9"/>
    </row>
    <row r="33" spans="2:20" x14ac:dyDescent="0.25">
      <c r="B33" s="10" t="s">
        <v>28</v>
      </c>
      <c r="C33" s="11">
        <f>$C$4</f>
        <v>2800</v>
      </c>
      <c r="D33" s="11">
        <f>$C$5</f>
        <v>3200</v>
      </c>
      <c r="E33" s="12">
        <f>C32/E34</f>
        <v>3297.4305760590232</v>
      </c>
      <c r="F33" s="6"/>
      <c r="G33" s="10" t="s">
        <v>28</v>
      </c>
      <c r="H33" s="11">
        <f>$C$4</f>
        <v>2800</v>
      </c>
      <c r="I33" s="11">
        <f>$C$5</f>
        <v>3200</v>
      </c>
      <c r="J33" s="12">
        <f>H32/J34</f>
        <v>3454.4510796808818</v>
      </c>
      <c r="L33" s="10" t="s">
        <v>28</v>
      </c>
      <c r="M33" s="11">
        <f>$C$4</f>
        <v>2800</v>
      </c>
      <c r="N33" s="11">
        <f>$C$5</f>
        <v>3200</v>
      </c>
      <c r="O33" s="12">
        <f>M32/O34</f>
        <v>2765.0329309661606</v>
      </c>
      <c r="Q33" s="10" t="s">
        <v>28</v>
      </c>
      <c r="R33" s="11">
        <f>$C$4</f>
        <v>2800</v>
      </c>
      <c r="S33" s="11">
        <f>$C$5</f>
        <v>3200</v>
      </c>
      <c r="T33" s="12">
        <f>R32/T34</f>
        <v>2885.2517540516455</v>
      </c>
    </row>
    <row r="34" spans="2:20" x14ac:dyDescent="0.25">
      <c r="B34" s="10"/>
      <c r="C34" s="13">
        <f>C32/C33</f>
        <v>1.2589285714285714</v>
      </c>
      <c r="D34" s="13">
        <f>C32/D33</f>
        <v>1.1015625</v>
      </c>
      <c r="E34" s="14">
        <f>(((E35/12)^2)/4)*PI()</f>
        <v>1.0690141668465269</v>
      </c>
      <c r="F34" s="1"/>
      <c r="G34" s="10"/>
      <c r="H34" s="13">
        <f>H32/H33</f>
        <v>1.3188775510204083</v>
      </c>
      <c r="I34" s="13">
        <f>H32/I33</f>
        <v>1.1540178571428572</v>
      </c>
      <c r="J34" s="14">
        <f>(((J35/12)^2)/4)*PI()</f>
        <v>1.0690141668465269</v>
      </c>
      <c r="L34" s="10"/>
      <c r="M34" s="13">
        <f>M32/M33</f>
        <v>1.3788265306122449</v>
      </c>
      <c r="N34" s="13">
        <f>M32/N33</f>
        <v>1.2064732142857144</v>
      </c>
      <c r="O34" s="14">
        <f>(((O35/12)^2)/4)*PI()</f>
        <v>1.3962634015954636</v>
      </c>
      <c r="Q34" s="10"/>
      <c r="R34" s="13">
        <f>R32/R33</f>
        <v>1.4387755102040816</v>
      </c>
      <c r="S34" s="13">
        <f>R32/S33</f>
        <v>1.2589285714285714</v>
      </c>
      <c r="T34" s="14">
        <f>(((T35/12)^2)/4)*PI()</f>
        <v>1.3962634015954636</v>
      </c>
    </row>
    <row r="35" spans="2:20" ht="15.75" thickBot="1" x14ac:dyDescent="0.3">
      <c r="B35" s="15"/>
      <c r="C35" s="16">
        <f>SQRT(4*C34/(PI()))*12</f>
        <v>15.192766052438628</v>
      </c>
      <c r="D35" s="16">
        <f>SQRT(4*D34/(PI()))*12</f>
        <v>14.211531331408843</v>
      </c>
      <c r="E35" s="17">
        <v>14</v>
      </c>
      <c r="F35" s="1"/>
      <c r="G35" s="15"/>
      <c r="H35" s="16">
        <f>SQRT(4*H34/(PI()))*12</f>
        <v>15.550291816479255</v>
      </c>
      <c r="I35" s="16">
        <f>SQRT(4*I34/(PI()))*12</f>
        <v>14.545966060404997</v>
      </c>
      <c r="J35" s="17">
        <v>14</v>
      </c>
      <c r="L35" s="15"/>
      <c r="M35" s="16">
        <f>SQRT(4*M34/(PI()))*12</f>
        <v>15.899780213298289</v>
      </c>
      <c r="N35" s="16">
        <f>SQRT(4*N34/(PI()))*12</f>
        <v>14.872882520792423</v>
      </c>
      <c r="O35" s="17">
        <v>16</v>
      </c>
      <c r="Q35" s="15"/>
      <c r="R35" s="16">
        <f>SQRT(4*R34/(PI()))*12</f>
        <v>16.241750093038675</v>
      </c>
      <c r="S35" s="16">
        <f>SQRT(4*S34/(PI()))*12</f>
        <v>15.192766052438628</v>
      </c>
      <c r="T35" s="17">
        <v>16</v>
      </c>
    </row>
    <row r="36" spans="2:20" ht="15.75" thickBot="1" x14ac:dyDescent="0.3"/>
    <row r="37" spans="2:20" x14ac:dyDescent="0.25">
      <c r="B37" s="7" t="str">
        <f>V25</f>
        <v>drop 25</v>
      </c>
      <c r="C37" s="8">
        <f>W25</f>
        <v>4196.4285714285716</v>
      </c>
      <c r="D37" s="8"/>
      <c r="E37" s="9"/>
      <c r="F37" s="6"/>
      <c r="G37" s="7" t="str">
        <f>V26</f>
        <v>drop 26</v>
      </c>
      <c r="H37" s="8">
        <f>W26</f>
        <v>4364.2857142857147</v>
      </c>
      <c r="I37" s="8"/>
      <c r="J37" s="9"/>
      <c r="L37" s="7" t="str">
        <f>V27</f>
        <v>drop 27</v>
      </c>
      <c r="M37" s="8">
        <f>W27</f>
        <v>4532.1428571428569</v>
      </c>
      <c r="N37" s="8"/>
      <c r="O37" s="9"/>
      <c r="Q37" s="7" t="str">
        <f>V28</f>
        <v>drop 28</v>
      </c>
      <c r="R37" s="8">
        <f>W28</f>
        <v>4700</v>
      </c>
      <c r="S37" s="8"/>
      <c r="T37" s="9"/>
    </row>
    <row r="38" spans="2:20" x14ac:dyDescent="0.25">
      <c r="B38" s="10" t="s">
        <v>28</v>
      </c>
      <c r="C38" s="11">
        <f>$C$4</f>
        <v>2800</v>
      </c>
      <c r="D38" s="11">
        <f>$C$5</f>
        <v>3200</v>
      </c>
      <c r="E38" s="12">
        <f>C37/E39</f>
        <v>3005.4705771371309</v>
      </c>
      <c r="F38" s="6"/>
      <c r="G38" s="10" t="s">
        <v>28</v>
      </c>
      <c r="H38" s="11">
        <f>$C$4</f>
        <v>2800</v>
      </c>
      <c r="I38" s="11">
        <f>$C$5</f>
        <v>3200</v>
      </c>
      <c r="J38" s="12">
        <f>H37/J39</f>
        <v>3125.6894002226163</v>
      </c>
      <c r="L38" s="10" t="s">
        <v>28</v>
      </c>
      <c r="M38" s="11">
        <f>$C$4</f>
        <v>2800</v>
      </c>
      <c r="N38" s="11">
        <f>$C$5</f>
        <v>3200</v>
      </c>
      <c r="O38" s="12">
        <f>M37/O39</f>
        <v>3245.9082233081012</v>
      </c>
      <c r="Q38" s="10" t="s">
        <v>28</v>
      </c>
      <c r="R38" s="11">
        <f>$C$4</f>
        <v>2800</v>
      </c>
      <c r="S38" s="11">
        <f>$C$5</f>
        <v>3200</v>
      </c>
      <c r="T38" s="12">
        <f>R37/T39</f>
        <v>3366.1270463935866</v>
      </c>
    </row>
    <row r="39" spans="2:20" x14ac:dyDescent="0.25">
      <c r="B39" s="10"/>
      <c r="C39" s="13">
        <f>C37/C38</f>
        <v>1.4987244897959184</v>
      </c>
      <c r="D39" s="13">
        <f>C37/D38</f>
        <v>1.3113839285714286</v>
      </c>
      <c r="E39" s="14">
        <f>(((E40/12)^2)/4)*PI()</f>
        <v>1.3962634015954636</v>
      </c>
      <c r="F39" s="1"/>
      <c r="G39" s="10"/>
      <c r="H39" s="13">
        <f>H37/H38</f>
        <v>1.5586734693877553</v>
      </c>
      <c r="I39" s="13">
        <f>H37/I38</f>
        <v>1.3638392857142858</v>
      </c>
      <c r="J39" s="14">
        <f>(((J40/12)^2)/4)*PI()</f>
        <v>1.3962634015954636</v>
      </c>
      <c r="L39" s="10"/>
      <c r="M39" s="13">
        <f>M37/M38</f>
        <v>1.6186224489795917</v>
      </c>
      <c r="N39" s="13">
        <f>M37/N38</f>
        <v>1.4162946428571428</v>
      </c>
      <c r="O39" s="14">
        <f>(((O40/12)^2)/4)*PI()</f>
        <v>1.3962634015954636</v>
      </c>
      <c r="Q39" s="10"/>
      <c r="R39" s="13">
        <f>R37/R38</f>
        <v>1.6785714285714286</v>
      </c>
      <c r="S39" s="13">
        <f>R37/S38</f>
        <v>1.46875</v>
      </c>
      <c r="T39" s="14">
        <f>(((T40/12)^2)/4)*PI()</f>
        <v>1.3962634015954636</v>
      </c>
    </row>
    <row r="40" spans="2:20" ht="15.75" thickBot="1" x14ac:dyDescent="0.3">
      <c r="B40" s="15"/>
      <c r="C40" s="16">
        <f>SQRT(4*C39/(PI()))*12</f>
        <v>16.576666774060818</v>
      </c>
      <c r="D40" s="16">
        <f>SQRT(4*D39/(PI()))*12</f>
        <v>15.506051920813707</v>
      </c>
      <c r="E40" s="17">
        <v>16</v>
      </c>
      <c r="F40" s="1"/>
      <c r="G40" s="15"/>
      <c r="H40" s="16">
        <f>SQRT(4*H39/(PI()))*12</f>
        <v>16.904949470252255</v>
      </c>
      <c r="I40" s="16">
        <f>SQRT(4*I39/(PI()))*12</f>
        <v>15.813132264602395</v>
      </c>
      <c r="J40" s="17">
        <v>16</v>
      </c>
      <c r="L40" s="15"/>
      <c r="M40" s="16">
        <f>SQRT(4*M39/(PI()))*12</f>
        <v>17.226977443687332</v>
      </c>
      <c r="N40" s="16">
        <f>SQRT(4*N39/(PI()))*12</f>
        <v>16.114361850990193</v>
      </c>
      <c r="O40" s="17">
        <v>16</v>
      </c>
      <c r="Q40" s="15"/>
      <c r="R40" s="16">
        <f>SQRT(4*R39/(PI()))*12</f>
        <v>17.543095140220899</v>
      </c>
      <c r="S40" s="16">
        <f>SQRT(4*S39/(PI()))*12</f>
        <v>16.410062879571392</v>
      </c>
      <c r="T40" s="17">
        <v>16</v>
      </c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"/>
  <sheetViews>
    <sheetView topLeftCell="A249" workbookViewId="0">
      <selection activeCell="A249" sqref="A1:XFD1048576"/>
    </sheetView>
  </sheetViews>
  <sheetFormatPr defaultRowHeight="15" x14ac:dyDescent="0.25"/>
  <cols>
    <col min="1" max="16384" width="9.140625" style="19"/>
  </cols>
  <sheetData>
    <row r="1" spans="1:3" x14ac:dyDescent="0.25">
      <c r="A1" s="19" t="s">
        <v>55</v>
      </c>
      <c r="B1" s="19" t="s">
        <v>51</v>
      </c>
      <c r="C1" s="19" t="s">
        <v>56</v>
      </c>
    </row>
    <row r="2" spans="1:3" x14ac:dyDescent="0.25">
      <c r="A2" s="19">
        <v>4</v>
      </c>
      <c r="B2" s="19" t="s">
        <v>57</v>
      </c>
    </row>
    <row r="3" spans="1:3" x14ac:dyDescent="0.25">
      <c r="A3" s="19">
        <v>4</v>
      </c>
      <c r="B3" s="19" t="s">
        <v>57</v>
      </c>
    </row>
    <row r="4" spans="1:3" x14ac:dyDescent="0.25">
      <c r="A4" s="19">
        <v>4</v>
      </c>
      <c r="B4" s="19" t="s">
        <v>60</v>
      </c>
      <c r="C4" s="19">
        <v>90</v>
      </c>
    </row>
    <row r="5" spans="1:3" x14ac:dyDescent="0.25">
      <c r="A5" s="19">
        <v>4</v>
      </c>
      <c r="B5" s="19" t="s">
        <v>60</v>
      </c>
      <c r="C5" s="19">
        <v>90</v>
      </c>
    </row>
    <row r="6" spans="1:3" x14ac:dyDescent="0.25">
      <c r="A6" s="19">
        <v>4</v>
      </c>
      <c r="B6" s="19">
        <v>2000</v>
      </c>
      <c r="C6" s="19" t="s">
        <v>58</v>
      </c>
    </row>
    <row r="7" spans="1:3" x14ac:dyDescent="0.25">
      <c r="A7" s="19">
        <v>4</v>
      </c>
      <c r="B7" s="19">
        <v>2000</v>
      </c>
      <c r="C7" s="19" t="s">
        <v>58</v>
      </c>
    </row>
    <row r="8" spans="1:3" x14ac:dyDescent="0.25">
      <c r="A8" s="19">
        <v>4</v>
      </c>
      <c r="B8" s="19">
        <v>1000</v>
      </c>
      <c r="C8" s="19" t="s">
        <v>59</v>
      </c>
    </row>
    <row r="9" spans="1:3" x14ac:dyDescent="0.25">
      <c r="A9" s="19">
        <v>4</v>
      </c>
      <c r="B9" s="19">
        <v>1000</v>
      </c>
      <c r="C9" s="19" t="s">
        <v>59</v>
      </c>
    </row>
    <row r="10" spans="1:3" x14ac:dyDescent="0.25">
      <c r="A10" s="19">
        <v>4</v>
      </c>
      <c r="B10" s="19" t="s">
        <v>60</v>
      </c>
      <c r="C10" s="19">
        <v>90</v>
      </c>
    </row>
    <row r="11" spans="1:3" x14ac:dyDescent="0.25">
      <c r="A11" s="19">
        <v>4</v>
      </c>
      <c r="B11" s="19" t="s">
        <v>60</v>
      </c>
      <c r="C11" s="19">
        <v>90</v>
      </c>
    </row>
    <row r="12" spans="1:3" x14ac:dyDescent="0.25">
      <c r="A12" s="19">
        <v>4</v>
      </c>
      <c r="B12" s="19" t="s">
        <v>57</v>
      </c>
    </row>
    <row r="13" spans="1:3" x14ac:dyDescent="0.25">
      <c r="A13" s="19">
        <v>4</v>
      </c>
      <c r="B13" s="19" t="s">
        <v>57</v>
      </c>
    </row>
    <row r="14" spans="1:3" x14ac:dyDescent="0.25">
      <c r="A14" s="19">
        <v>4</v>
      </c>
      <c r="B14" s="19" t="s">
        <v>60</v>
      </c>
      <c r="C14" s="19">
        <v>90</v>
      </c>
    </row>
    <row r="15" spans="1:3" x14ac:dyDescent="0.25">
      <c r="A15" s="19">
        <v>4</v>
      </c>
      <c r="B15" s="19" t="s">
        <v>60</v>
      </c>
      <c r="C15" s="19">
        <v>90</v>
      </c>
    </row>
    <row r="16" spans="1:3" x14ac:dyDescent="0.25">
      <c r="A16" s="19">
        <v>4</v>
      </c>
      <c r="B16" s="19">
        <v>2000</v>
      </c>
      <c r="C16" s="19" t="s">
        <v>58</v>
      </c>
    </row>
    <row r="17" spans="1:3" x14ac:dyDescent="0.25">
      <c r="A17" s="19">
        <v>4</v>
      </c>
      <c r="B17" s="19">
        <v>2000</v>
      </c>
      <c r="C17" s="19" t="s">
        <v>58</v>
      </c>
    </row>
    <row r="18" spans="1:3" x14ac:dyDescent="0.25">
      <c r="A18" s="19">
        <v>4</v>
      </c>
      <c r="B18" s="19">
        <v>1000</v>
      </c>
      <c r="C18" s="19" t="s">
        <v>59</v>
      </c>
    </row>
    <row r="19" spans="1:3" x14ac:dyDescent="0.25">
      <c r="A19" s="19">
        <v>4</v>
      </c>
      <c r="B19" s="19">
        <v>1000</v>
      </c>
      <c r="C19" s="19" t="s">
        <v>59</v>
      </c>
    </row>
    <row r="20" spans="1:3" x14ac:dyDescent="0.25">
      <c r="A20" s="19">
        <v>4</v>
      </c>
      <c r="B20" s="19" t="s">
        <v>60</v>
      </c>
      <c r="C20" s="19">
        <v>90</v>
      </c>
    </row>
    <row r="21" spans="1:3" x14ac:dyDescent="0.25">
      <c r="A21" s="19">
        <v>4</v>
      </c>
      <c r="B21" s="19" t="s">
        <v>60</v>
      </c>
      <c r="C21" s="19">
        <v>90</v>
      </c>
    </row>
    <row r="22" spans="1:3" x14ac:dyDescent="0.25">
      <c r="A22" s="19">
        <v>4</v>
      </c>
      <c r="B22" s="19" t="s">
        <v>57</v>
      </c>
    </row>
    <row r="23" spans="1:3" x14ac:dyDescent="0.25">
      <c r="A23" s="19">
        <v>4</v>
      </c>
      <c r="B23" s="19" t="s">
        <v>57</v>
      </c>
    </row>
    <row r="24" spans="1:3" x14ac:dyDescent="0.25">
      <c r="A24" s="19">
        <v>4</v>
      </c>
      <c r="B24" s="19" t="s">
        <v>60</v>
      </c>
      <c r="C24" s="19">
        <v>90</v>
      </c>
    </row>
    <row r="25" spans="1:3" x14ac:dyDescent="0.25">
      <c r="A25" s="19">
        <v>4</v>
      </c>
      <c r="B25" s="19" t="s">
        <v>60</v>
      </c>
      <c r="C25" s="19">
        <v>90</v>
      </c>
    </row>
    <row r="26" spans="1:3" x14ac:dyDescent="0.25">
      <c r="A26" s="19">
        <v>4</v>
      </c>
      <c r="B26" s="19">
        <v>2000</v>
      </c>
      <c r="C26" s="19" t="s">
        <v>58</v>
      </c>
    </row>
    <row r="27" spans="1:3" x14ac:dyDescent="0.25">
      <c r="A27" s="19">
        <v>4</v>
      </c>
      <c r="B27" s="19">
        <v>2000</v>
      </c>
      <c r="C27" s="19" t="s">
        <v>58</v>
      </c>
    </row>
    <row r="28" spans="1:3" x14ac:dyDescent="0.25">
      <c r="A28" s="19">
        <v>4</v>
      </c>
      <c r="B28" s="19">
        <v>1000</v>
      </c>
      <c r="C28" s="19" t="s">
        <v>59</v>
      </c>
    </row>
    <row r="29" spans="1:3" x14ac:dyDescent="0.25">
      <c r="A29" s="19">
        <v>4</v>
      </c>
      <c r="B29" s="19">
        <v>1000</v>
      </c>
      <c r="C29" s="19" t="s">
        <v>59</v>
      </c>
    </row>
    <row r="30" spans="1:3" x14ac:dyDescent="0.25">
      <c r="A30" s="19">
        <v>4</v>
      </c>
      <c r="B30" s="19" t="s">
        <v>60</v>
      </c>
      <c r="C30" s="19">
        <v>90</v>
      </c>
    </row>
    <row r="31" spans="1:3" x14ac:dyDescent="0.25">
      <c r="A31" s="19">
        <v>4</v>
      </c>
      <c r="B31" s="19" t="s">
        <v>60</v>
      </c>
      <c r="C31" s="19">
        <v>90</v>
      </c>
    </row>
    <row r="32" spans="1:3" x14ac:dyDescent="0.25">
      <c r="A32" s="19">
        <v>4</v>
      </c>
      <c r="B32" s="19" t="s">
        <v>57</v>
      </c>
    </row>
    <row r="33" spans="1:3" x14ac:dyDescent="0.25">
      <c r="A33" s="19">
        <v>4</v>
      </c>
      <c r="B33" s="19" t="s">
        <v>57</v>
      </c>
    </row>
    <row r="34" spans="1:3" x14ac:dyDescent="0.25">
      <c r="A34" s="19">
        <v>4</v>
      </c>
      <c r="B34" s="19" t="s">
        <v>60</v>
      </c>
      <c r="C34" s="19">
        <v>90</v>
      </c>
    </row>
    <row r="35" spans="1:3" x14ac:dyDescent="0.25">
      <c r="A35" s="19">
        <v>4</v>
      </c>
      <c r="B35" s="19" t="s">
        <v>60</v>
      </c>
      <c r="C35" s="19">
        <v>90</v>
      </c>
    </row>
    <row r="36" spans="1:3" x14ac:dyDescent="0.25">
      <c r="A36" s="19">
        <v>4</v>
      </c>
      <c r="B36" s="19">
        <v>2000</v>
      </c>
      <c r="C36" s="19" t="s">
        <v>58</v>
      </c>
    </row>
    <row r="37" spans="1:3" x14ac:dyDescent="0.25">
      <c r="A37" s="19">
        <v>4</v>
      </c>
      <c r="B37" s="19">
        <v>2000</v>
      </c>
      <c r="C37" s="19" t="s">
        <v>58</v>
      </c>
    </row>
    <row r="38" spans="1:3" x14ac:dyDescent="0.25">
      <c r="A38" s="19">
        <v>4</v>
      </c>
      <c r="B38" s="19">
        <v>1000</v>
      </c>
      <c r="C38" s="19" t="s">
        <v>59</v>
      </c>
    </row>
    <row r="39" spans="1:3" x14ac:dyDescent="0.25">
      <c r="A39" s="19">
        <v>4</v>
      </c>
      <c r="B39" s="19">
        <v>1000</v>
      </c>
      <c r="C39" s="19" t="s">
        <v>59</v>
      </c>
    </row>
    <row r="40" spans="1:3" x14ac:dyDescent="0.25">
      <c r="A40" s="19">
        <v>4</v>
      </c>
      <c r="B40" s="19" t="s">
        <v>60</v>
      </c>
      <c r="C40" s="19">
        <v>90</v>
      </c>
    </row>
    <row r="41" spans="1:3" x14ac:dyDescent="0.25">
      <c r="A41" s="19">
        <v>4</v>
      </c>
      <c r="B41" s="19" t="s">
        <v>60</v>
      </c>
      <c r="C41" s="19">
        <v>90</v>
      </c>
    </row>
    <row r="42" spans="1:3" x14ac:dyDescent="0.25">
      <c r="A42" s="19">
        <v>4</v>
      </c>
      <c r="B42" s="19" t="s">
        <v>57</v>
      </c>
    </row>
    <row r="43" spans="1:3" x14ac:dyDescent="0.25">
      <c r="A43" s="19">
        <v>4</v>
      </c>
      <c r="B43" s="19" t="s">
        <v>57</v>
      </c>
    </row>
    <row r="44" spans="1:3" x14ac:dyDescent="0.25">
      <c r="A44" s="19">
        <v>4</v>
      </c>
      <c r="B44" s="19" t="s">
        <v>60</v>
      </c>
      <c r="C44" s="19">
        <v>90</v>
      </c>
    </row>
    <row r="45" spans="1:3" x14ac:dyDescent="0.25">
      <c r="A45" s="19">
        <v>4</v>
      </c>
      <c r="B45" s="19" t="s">
        <v>60</v>
      </c>
      <c r="C45" s="19">
        <v>90</v>
      </c>
    </row>
    <row r="46" spans="1:3" x14ac:dyDescent="0.25">
      <c r="A46" s="19">
        <v>4</v>
      </c>
      <c r="B46" s="19">
        <v>2000</v>
      </c>
      <c r="C46" s="19" t="s">
        <v>58</v>
      </c>
    </row>
    <row r="47" spans="1:3" x14ac:dyDescent="0.25">
      <c r="A47" s="19">
        <v>4</v>
      </c>
      <c r="B47" s="19">
        <v>2000</v>
      </c>
      <c r="C47" s="19" t="s">
        <v>58</v>
      </c>
    </row>
    <row r="48" spans="1:3" x14ac:dyDescent="0.25">
      <c r="A48" s="19">
        <v>4</v>
      </c>
      <c r="B48" s="19">
        <v>1000</v>
      </c>
      <c r="C48" s="19" t="s">
        <v>59</v>
      </c>
    </row>
    <row r="49" spans="1:3" x14ac:dyDescent="0.25">
      <c r="A49" s="19">
        <v>4</v>
      </c>
      <c r="B49" s="19">
        <v>1000</v>
      </c>
      <c r="C49" s="19" t="s">
        <v>59</v>
      </c>
    </row>
    <row r="50" spans="1:3" x14ac:dyDescent="0.25">
      <c r="A50" s="19">
        <v>4</v>
      </c>
      <c r="B50" s="19" t="s">
        <v>60</v>
      </c>
      <c r="C50" s="19">
        <v>90</v>
      </c>
    </row>
    <row r="51" spans="1:3" x14ac:dyDescent="0.25">
      <c r="A51" s="19">
        <v>4</v>
      </c>
      <c r="B51" s="19" t="s">
        <v>60</v>
      </c>
      <c r="C51" s="19">
        <v>90</v>
      </c>
    </row>
    <row r="52" spans="1:3" x14ac:dyDescent="0.25">
      <c r="A52" s="19">
        <v>4</v>
      </c>
      <c r="B52" s="19" t="s">
        <v>57</v>
      </c>
    </row>
    <row r="53" spans="1:3" x14ac:dyDescent="0.25">
      <c r="A53" s="19">
        <v>4</v>
      </c>
      <c r="B53" s="19" t="s">
        <v>57</v>
      </c>
    </row>
    <row r="54" spans="1:3" x14ac:dyDescent="0.25">
      <c r="A54" s="19">
        <v>4</v>
      </c>
      <c r="B54" s="19" t="s">
        <v>60</v>
      </c>
      <c r="C54" s="19">
        <v>90</v>
      </c>
    </row>
    <row r="55" spans="1:3" x14ac:dyDescent="0.25">
      <c r="A55" s="19">
        <v>4</v>
      </c>
      <c r="B55" s="19" t="s">
        <v>60</v>
      </c>
      <c r="C55" s="19">
        <v>90</v>
      </c>
    </row>
    <row r="56" spans="1:3" x14ac:dyDescent="0.25">
      <c r="A56" s="19">
        <v>4</v>
      </c>
      <c r="B56" s="19">
        <v>2000</v>
      </c>
      <c r="C56" s="19" t="s">
        <v>58</v>
      </c>
    </row>
    <row r="57" spans="1:3" x14ac:dyDescent="0.25">
      <c r="A57" s="19">
        <v>4</v>
      </c>
      <c r="B57" s="19">
        <v>2000</v>
      </c>
      <c r="C57" s="19" t="s">
        <v>58</v>
      </c>
    </row>
    <row r="58" spans="1:3" x14ac:dyDescent="0.25">
      <c r="A58" s="19">
        <v>4</v>
      </c>
      <c r="B58" s="19">
        <v>1000</v>
      </c>
      <c r="C58" s="19" t="s">
        <v>59</v>
      </c>
    </row>
    <row r="59" spans="1:3" x14ac:dyDescent="0.25">
      <c r="A59" s="19">
        <v>4</v>
      </c>
      <c r="B59" s="19">
        <v>1000</v>
      </c>
      <c r="C59" s="19" t="s">
        <v>59</v>
      </c>
    </row>
    <row r="60" spans="1:3" x14ac:dyDescent="0.25">
      <c r="A60" s="19">
        <v>4</v>
      </c>
      <c r="B60" s="19" t="s">
        <v>60</v>
      </c>
      <c r="C60" s="19">
        <v>90</v>
      </c>
    </row>
    <row r="61" spans="1:3" x14ac:dyDescent="0.25">
      <c r="A61" s="19">
        <v>4</v>
      </c>
      <c r="B61" s="19" t="s">
        <v>60</v>
      </c>
      <c r="C61" s="19">
        <v>90</v>
      </c>
    </row>
    <row r="62" spans="1:3" x14ac:dyDescent="0.25">
      <c r="A62" s="19">
        <v>4</v>
      </c>
      <c r="B62" s="19" t="s">
        <v>57</v>
      </c>
    </row>
    <row r="63" spans="1:3" x14ac:dyDescent="0.25">
      <c r="A63" s="19">
        <v>4</v>
      </c>
      <c r="B63" s="19" t="s">
        <v>57</v>
      </c>
    </row>
    <row r="64" spans="1:3" x14ac:dyDescent="0.25">
      <c r="A64" s="19">
        <v>4</v>
      </c>
      <c r="B64" s="19" t="s">
        <v>60</v>
      </c>
      <c r="C64" s="19">
        <v>90</v>
      </c>
    </row>
    <row r="65" spans="1:3" x14ac:dyDescent="0.25">
      <c r="A65" s="19">
        <v>4</v>
      </c>
      <c r="B65" s="19" t="s">
        <v>60</v>
      </c>
      <c r="C65" s="19">
        <v>90</v>
      </c>
    </row>
    <row r="66" spans="1:3" x14ac:dyDescent="0.25">
      <c r="A66" s="19">
        <v>4</v>
      </c>
      <c r="B66" s="19">
        <v>2000</v>
      </c>
      <c r="C66" s="19" t="s">
        <v>58</v>
      </c>
    </row>
    <row r="67" spans="1:3" x14ac:dyDescent="0.25">
      <c r="A67" s="19">
        <v>4</v>
      </c>
      <c r="B67" s="19">
        <v>2000</v>
      </c>
      <c r="C67" s="19" t="s">
        <v>58</v>
      </c>
    </row>
    <row r="68" spans="1:3" x14ac:dyDescent="0.25">
      <c r="A68" s="19">
        <v>4</v>
      </c>
      <c r="B68" s="19">
        <v>1000</v>
      </c>
      <c r="C68" s="19" t="s">
        <v>59</v>
      </c>
    </row>
    <row r="69" spans="1:3" x14ac:dyDescent="0.25">
      <c r="A69" s="19">
        <v>4</v>
      </c>
      <c r="B69" s="19">
        <v>1000</v>
      </c>
      <c r="C69" s="19" t="s">
        <v>59</v>
      </c>
    </row>
    <row r="70" spans="1:3" x14ac:dyDescent="0.25">
      <c r="A70" s="19">
        <v>4</v>
      </c>
      <c r="B70" s="19" t="s">
        <v>60</v>
      </c>
      <c r="C70" s="19">
        <v>90</v>
      </c>
    </row>
    <row r="71" spans="1:3" x14ac:dyDescent="0.25">
      <c r="A71" s="19">
        <v>4</v>
      </c>
      <c r="B71" s="19" t="s">
        <v>60</v>
      </c>
      <c r="C71" s="19">
        <v>90</v>
      </c>
    </row>
    <row r="72" spans="1:3" x14ac:dyDescent="0.25">
      <c r="A72" s="19">
        <v>4</v>
      </c>
      <c r="B72" s="19" t="s">
        <v>57</v>
      </c>
    </row>
    <row r="73" spans="1:3" x14ac:dyDescent="0.25">
      <c r="A73" s="19">
        <v>4</v>
      </c>
      <c r="B73" s="19" t="s">
        <v>57</v>
      </c>
    </row>
    <row r="74" spans="1:3" x14ac:dyDescent="0.25">
      <c r="A74" s="19">
        <v>4</v>
      </c>
      <c r="B74" s="19" t="s">
        <v>60</v>
      </c>
      <c r="C74" s="19">
        <v>90</v>
      </c>
    </row>
    <row r="75" spans="1:3" x14ac:dyDescent="0.25">
      <c r="A75" s="19">
        <v>4</v>
      </c>
      <c r="B75" s="19" t="s">
        <v>60</v>
      </c>
      <c r="C75" s="19">
        <v>90</v>
      </c>
    </row>
    <row r="76" spans="1:3" x14ac:dyDescent="0.25">
      <c r="A76" s="19">
        <v>4</v>
      </c>
      <c r="B76" s="19">
        <v>2000</v>
      </c>
      <c r="C76" s="19" t="s">
        <v>58</v>
      </c>
    </row>
    <row r="77" spans="1:3" x14ac:dyDescent="0.25">
      <c r="A77" s="19">
        <v>4</v>
      </c>
      <c r="B77" s="19">
        <v>2000</v>
      </c>
      <c r="C77" s="19" t="s">
        <v>58</v>
      </c>
    </row>
    <row r="78" spans="1:3" x14ac:dyDescent="0.25">
      <c r="A78" s="19">
        <v>4</v>
      </c>
      <c r="B78" s="19">
        <v>1000</v>
      </c>
      <c r="C78" s="19" t="s">
        <v>59</v>
      </c>
    </row>
    <row r="79" spans="1:3" x14ac:dyDescent="0.25">
      <c r="A79" s="19">
        <v>4</v>
      </c>
      <c r="B79" s="19">
        <v>1000</v>
      </c>
      <c r="C79" s="19" t="s">
        <v>59</v>
      </c>
    </row>
    <row r="80" spans="1:3" x14ac:dyDescent="0.25">
      <c r="A80" s="19">
        <v>4</v>
      </c>
      <c r="B80" s="19" t="s">
        <v>60</v>
      </c>
      <c r="C80" s="19">
        <v>90</v>
      </c>
    </row>
    <row r="81" spans="1:3" x14ac:dyDescent="0.25">
      <c r="A81" s="19">
        <v>4</v>
      </c>
      <c r="B81" s="19" t="s">
        <v>60</v>
      </c>
      <c r="C81" s="19">
        <v>90</v>
      </c>
    </row>
    <row r="82" spans="1:3" x14ac:dyDescent="0.25">
      <c r="A82" s="19">
        <v>4</v>
      </c>
      <c r="B82" s="19" t="s">
        <v>57</v>
      </c>
    </row>
    <row r="83" spans="1:3" x14ac:dyDescent="0.25">
      <c r="A83" s="19">
        <v>4</v>
      </c>
      <c r="B83" s="19" t="s">
        <v>57</v>
      </c>
    </row>
    <row r="84" spans="1:3" x14ac:dyDescent="0.25">
      <c r="A84" s="19">
        <v>4</v>
      </c>
      <c r="B84" s="19" t="s">
        <v>60</v>
      </c>
      <c r="C84" s="19">
        <v>90</v>
      </c>
    </row>
    <row r="85" spans="1:3" x14ac:dyDescent="0.25">
      <c r="A85" s="19">
        <v>4</v>
      </c>
      <c r="B85" s="19" t="s">
        <v>60</v>
      </c>
      <c r="C85" s="19">
        <v>90</v>
      </c>
    </row>
    <row r="86" spans="1:3" x14ac:dyDescent="0.25">
      <c r="A86" s="19">
        <v>4</v>
      </c>
      <c r="B86" s="19">
        <v>2000</v>
      </c>
      <c r="C86" s="19" t="s">
        <v>58</v>
      </c>
    </row>
    <row r="87" spans="1:3" x14ac:dyDescent="0.25">
      <c r="A87" s="19">
        <v>4</v>
      </c>
      <c r="B87" s="19">
        <v>2000</v>
      </c>
      <c r="C87" s="19" t="s">
        <v>58</v>
      </c>
    </row>
    <row r="88" spans="1:3" x14ac:dyDescent="0.25">
      <c r="A88" s="19">
        <v>4</v>
      </c>
      <c r="B88" s="19">
        <v>1000</v>
      </c>
      <c r="C88" s="19" t="s">
        <v>59</v>
      </c>
    </row>
    <row r="89" spans="1:3" x14ac:dyDescent="0.25">
      <c r="A89" s="19">
        <v>4</v>
      </c>
      <c r="B89" s="19">
        <v>1000</v>
      </c>
      <c r="C89" s="19" t="s">
        <v>59</v>
      </c>
    </row>
    <row r="90" spans="1:3" x14ac:dyDescent="0.25">
      <c r="A90" s="19">
        <v>4</v>
      </c>
      <c r="B90" s="19" t="s">
        <v>60</v>
      </c>
      <c r="C90" s="19">
        <v>90</v>
      </c>
    </row>
    <row r="91" spans="1:3" x14ac:dyDescent="0.25">
      <c r="A91" s="19">
        <v>4</v>
      </c>
      <c r="B91" s="19" t="s">
        <v>60</v>
      </c>
      <c r="C91" s="19">
        <v>90</v>
      </c>
    </row>
    <row r="92" spans="1:3" x14ac:dyDescent="0.25">
      <c r="A92" s="19">
        <v>4</v>
      </c>
      <c r="B92" s="19" t="s">
        <v>57</v>
      </c>
    </row>
    <row r="93" spans="1:3" x14ac:dyDescent="0.25">
      <c r="A93" s="19">
        <v>4</v>
      </c>
      <c r="B93" s="19" t="s">
        <v>57</v>
      </c>
    </row>
    <row r="94" spans="1:3" x14ac:dyDescent="0.25">
      <c r="A94" s="19">
        <v>4</v>
      </c>
      <c r="B94" s="19" t="s">
        <v>60</v>
      </c>
      <c r="C94" s="19">
        <v>90</v>
      </c>
    </row>
    <row r="95" spans="1:3" x14ac:dyDescent="0.25">
      <c r="A95" s="19">
        <v>4</v>
      </c>
      <c r="B95" s="19" t="s">
        <v>60</v>
      </c>
      <c r="C95" s="19">
        <v>90</v>
      </c>
    </row>
    <row r="96" spans="1:3" x14ac:dyDescent="0.25">
      <c r="A96" s="19">
        <v>4</v>
      </c>
      <c r="B96" s="19">
        <v>2000</v>
      </c>
      <c r="C96" s="19" t="s">
        <v>58</v>
      </c>
    </row>
    <row r="97" spans="1:3" x14ac:dyDescent="0.25">
      <c r="A97" s="19">
        <v>4</v>
      </c>
      <c r="B97" s="19">
        <v>2000</v>
      </c>
      <c r="C97" s="19" t="s">
        <v>58</v>
      </c>
    </row>
    <row r="98" spans="1:3" x14ac:dyDescent="0.25">
      <c r="A98" s="19">
        <v>4</v>
      </c>
      <c r="B98" s="19">
        <v>1000</v>
      </c>
      <c r="C98" s="19" t="s">
        <v>59</v>
      </c>
    </row>
    <row r="99" spans="1:3" x14ac:dyDescent="0.25">
      <c r="A99" s="19">
        <v>4</v>
      </c>
      <c r="B99" s="19">
        <v>1000</v>
      </c>
      <c r="C99" s="19" t="s">
        <v>59</v>
      </c>
    </row>
    <row r="100" spans="1:3" x14ac:dyDescent="0.25">
      <c r="A100" s="19">
        <v>4</v>
      </c>
      <c r="B100" s="19" t="s">
        <v>60</v>
      </c>
      <c r="C100" s="19">
        <v>90</v>
      </c>
    </row>
    <row r="101" spans="1:3" x14ac:dyDescent="0.25">
      <c r="A101" s="19">
        <v>4</v>
      </c>
      <c r="B101" s="19" t="s">
        <v>60</v>
      </c>
      <c r="C101" s="19">
        <v>90</v>
      </c>
    </row>
    <row r="102" spans="1:3" x14ac:dyDescent="0.25">
      <c r="A102" s="19">
        <v>4</v>
      </c>
      <c r="B102" s="19" t="s">
        <v>57</v>
      </c>
    </row>
    <row r="103" spans="1:3" x14ac:dyDescent="0.25">
      <c r="A103" s="19">
        <v>4</v>
      </c>
      <c r="B103" s="19" t="s">
        <v>57</v>
      </c>
    </row>
    <row r="104" spans="1:3" x14ac:dyDescent="0.25">
      <c r="A104" s="19">
        <v>4</v>
      </c>
      <c r="B104" s="19" t="s">
        <v>60</v>
      </c>
      <c r="C104" s="19">
        <v>90</v>
      </c>
    </row>
    <row r="105" spans="1:3" x14ac:dyDescent="0.25">
      <c r="A105" s="19">
        <v>4</v>
      </c>
      <c r="B105" s="19" t="s">
        <v>60</v>
      </c>
      <c r="C105" s="19">
        <v>90</v>
      </c>
    </row>
    <row r="106" spans="1:3" x14ac:dyDescent="0.25">
      <c r="A106" s="19">
        <v>4</v>
      </c>
      <c r="B106" s="19">
        <v>2000</v>
      </c>
      <c r="C106" s="19" t="s">
        <v>58</v>
      </c>
    </row>
    <row r="107" spans="1:3" x14ac:dyDescent="0.25">
      <c r="A107" s="19">
        <v>4</v>
      </c>
      <c r="B107" s="19">
        <v>2000</v>
      </c>
      <c r="C107" s="19" t="s">
        <v>58</v>
      </c>
    </row>
    <row r="108" spans="1:3" x14ac:dyDescent="0.25">
      <c r="A108" s="19">
        <v>4</v>
      </c>
      <c r="B108" s="19">
        <v>1000</v>
      </c>
      <c r="C108" s="19" t="s">
        <v>59</v>
      </c>
    </row>
    <row r="109" spans="1:3" x14ac:dyDescent="0.25">
      <c r="A109" s="19">
        <v>4</v>
      </c>
      <c r="B109" s="19">
        <v>1000</v>
      </c>
      <c r="C109" s="19" t="s">
        <v>59</v>
      </c>
    </row>
    <row r="110" spans="1:3" x14ac:dyDescent="0.25">
      <c r="A110" s="19">
        <v>4</v>
      </c>
      <c r="B110" s="19" t="s">
        <v>60</v>
      </c>
      <c r="C110" s="19">
        <v>90</v>
      </c>
    </row>
    <row r="111" spans="1:3" x14ac:dyDescent="0.25">
      <c r="A111" s="19">
        <v>4</v>
      </c>
      <c r="B111" s="19" t="s">
        <v>60</v>
      </c>
      <c r="C111" s="19">
        <v>90</v>
      </c>
    </row>
    <row r="112" spans="1:3" x14ac:dyDescent="0.25">
      <c r="A112" s="19">
        <v>4</v>
      </c>
      <c r="B112" s="19" t="s">
        <v>57</v>
      </c>
    </row>
    <row r="113" spans="1:3" x14ac:dyDescent="0.25">
      <c r="A113" s="19">
        <v>4</v>
      </c>
      <c r="B113" s="19" t="s">
        <v>57</v>
      </c>
    </row>
    <row r="114" spans="1:3" x14ac:dyDescent="0.25">
      <c r="A114" s="19">
        <v>4</v>
      </c>
      <c r="B114" s="19" t="s">
        <v>60</v>
      </c>
      <c r="C114" s="19">
        <v>90</v>
      </c>
    </row>
    <row r="115" spans="1:3" x14ac:dyDescent="0.25">
      <c r="A115" s="19">
        <v>4</v>
      </c>
      <c r="B115" s="19" t="s">
        <v>60</v>
      </c>
      <c r="C115" s="19">
        <v>90</v>
      </c>
    </row>
    <row r="116" spans="1:3" x14ac:dyDescent="0.25">
      <c r="A116" s="19">
        <v>4</v>
      </c>
      <c r="B116" s="19">
        <v>2000</v>
      </c>
      <c r="C116" s="19" t="s">
        <v>58</v>
      </c>
    </row>
    <row r="117" spans="1:3" x14ac:dyDescent="0.25">
      <c r="A117" s="19">
        <v>4</v>
      </c>
      <c r="B117" s="19">
        <v>2000</v>
      </c>
      <c r="C117" s="19" t="s">
        <v>58</v>
      </c>
    </row>
    <row r="118" spans="1:3" x14ac:dyDescent="0.25">
      <c r="A118" s="19">
        <v>4</v>
      </c>
      <c r="B118" s="19">
        <v>1000</v>
      </c>
      <c r="C118" s="19" t="s">
        <v>59</v>
      </c>
    </row>
    <row r="119" spans="1:3" x14ac:dyDescent="0.25">
      <c r="A119" s="19">
        <v>4</v>
      </c>
      <c r="B119" s="19">
        <v>1000</v>
      </c>
      <c r="C119" s="19" t="s">
        <v>59</v>
      </c>
    </row>
    <row r="120" spans="1:3" x14ac:dyDescent="0.25">
      <c r="A120" s="19">
        <v>4</v>
      </c>
      <c r="B120" s="19" t="s">
        <v>60</v>
      </c>
      <c r="C120" s="19">
        <v>90</v>
      </c>
    </row>
    <row r="121" spans="1:3" x14ac:dyDescent="0.25">
      <c r="A121" s="19">
        <v>4</v>
      </c>
      <c r="B121" s="19" t="s">
        <v>60</v>
      </c>
      <c r="C121" s="19">
        <v>90</v>
      </c>
    </row>
    <row r="122" spans="1:3" x14ac:dyDescent="0.25">
      <c r="A122" s="19">
        <v>4</v>
      </c>
      <c r="B122" s="19" t="s">
        <v>57</v>
      </c>
    </row>
    <row r="123" spans="1:3" x14ac:dyDescent="0.25">
      <c r="A123" s="19">
        <v>4</v>
      </c>
      <c r="B123" s="19" t="s">
        <v>57</v>
      </c>
    </row>
    <row r="124" spans="1:3" x14ac:dyDescent="0.25">
      <c r="A124" s="19">
        <v>4</v>
      </c>
      <c r="B124" s="19" t="s">
        <v>60</v>
      </c>
      <c r="C124" s="19">
        <v>90</v>
      </c>
    </row>
    <row r="125" spans="1:3" x14ac:dyDescent="0.25">
      <c r="A125" s="19">
        <v>4</v>
      </c>
      <c r="B125" s="19" t="s">
        <v>60</v>
      </c>
      <c r="C125" s="19">
        <v>90</v>
      </c>
    </row>
    <row r="126" spans="1:3" x14ac:dyDescent="0.25">
      <c r="A126" s="19">
        <v>4</v>
      </c>
      <c r="B126" s="19">
        <v>2000</v>
      </c>
      <c r="C126" s="19" t="s">
        <v>58</v>
      </c>
    </row>
    <row r="127" spans="1:3" x14ac:dyDescent="0.25">
      <c r="A127" s="19">
        <v>4</v>
      </c>
      <c r="B127" s="19">
        <v>2000</v>
      </c>
      <c r="C127" s="19" t="s">
        <v>58</v>
      </c>
    </row>
    <row r="128" spans="1:3" x14ac:dyDescent="0.25">
      <c r="A128" s="19">
        <v>4</v>
      </c>
      <c r="B128" s="19">
        <v>1000</v>
      </c>
      <c r="C128" s="19" t="s">
        <v>59</v>
      </c>
    </row>
    <row r="129" spans="1:4" x14ac:dyDescent="0.25">
      <c r="A129" s="19">
        <v>4</v>
      </c>
      <c r="B129" s="19">
        <v>1000</v>
      </c>
      <c r="C129" s="19" t="s">
        <v>59</v>
      </c>
    </row>
    <row r="130" spans="1:4" x14ac:dyDescent="0.25">
      <c r="A130" s="19">
        <v>4</v>
      </c>
      <c r="B130" s="19" t="s">
        <v>60</v>
      </c>
      <c r="C130" s="19">
        <v>90</v>
      </c>
    </row>
    <row r="131" spans="1:4" x14ac:dyDescent="0.25">
      <c r="A131" s="19">
        <v>4</v>
      </c>
      <c r="B131" s="19" t="s">
        <v>60</v>
      </c>
      <c r="C131" s="19">
        <v>90</v>
      </c>
    </row>
    <row r="132" spans="1:4" x14ac:dyDescent="0.25">
      <c r="A132" s="19">
        <v>4</v>
      </c>
      <c r="B132" s="19" t="s">
        <v>57</v>
      </c>
    </row>
    <row r="133" spans="1:4" x14ac:dyDescent="0.25">
      <c r="A133" s="19">
        <v>4</v>
      </c>
      <c r="B133" s="19">
        <v>1000</v>
      </c>
      <c r="C133" s="19" t="s">
        <v>58</v>
      </c>
    </row>
    <row r="134" spans="1:4" x14ac:dyDescent="0.25">
      <c r="A134" s="19">
        <v>4</v>
      </c>
      <c r="B134" s="19">
        <v>1000</v>
      </c>
      <c r="C134" s="19" t="s">
        <v>59</v>
      </c>
    </row>
    <row r="135" spans="1:4" x14ac:dyDescent="0.25">
      <c r="A135" s="19">
        <v>4</v>
      </c>
      <c r="B135" s="19" t="s">
        <v>60</v>
      </c>
      <c r="C135" s="19">
        <v>90</v>
      </c>
    </row>
    <row r="136" spans="1:4" x14ac:dyDescent="0.25">
      <c r="A136" s="19">
        <v>4</v>
      </c>
      <c r="B136" s="19" t="s">
        <v>57</v>
      </c>
    </row>
    <row r="137" spans="1:4" x14ac:dyDescent="0.25">
      <c r="A137" s="19">
        <v>4</v>
      </c>
      <c r="B137" s="19">
        <v>1000</v>
      </c>
      <c r="C137" s="19" t="s">
        <v>58</v>
      </c>
    </row>
    <row r="138" spans="1:4" x14ac:dyDescent="0.25">
      <c r="A138" s="19">
        <v>4</v>
      </c>
      <c r="B138" s="19">
        <v>1000</v>
      </c>
      <c r="C138" s="19" t="s">
        <v>59</v>
      </c>
    </row>
    <row r="139" spans="1:4" x14ac:dyDescent="0.25">
      <c r="A139" s="19">
        <v>4</v>
      </c>
      <c r="B139" s="19" t="s">
        <v>60</v>
      </c>
      <c r="C139" s="19">
        <v>90</v>
      </c>
    </row>
    <row r="140" spans="1:4" x14ac:dyDescent="0.25">
      <c r="A140" s="19">
        <v>4</v>
      </c>
      <c r="B140" s="19" t="s">
        <v>60</v>
      </c>
      <c r="C140" s="19">
        <v>60</v>
      </c>
    </row>
    <row r="141" spans="1:4" x14ac:dyDescent="0.25">
      <c r="A141" s="19">
        <v>4</v>
      </c>
      <c r="B141" s="19" t="s">
        <v>60</v>
      </c>
      <c r="C141" s="19">
        <v>60</v>
      </c>
    </row>
    <row r="142" spans="1:4" x14ac:dyDescent="0.25">
      <c r="D142" s="19" t="s">
        <v>61</v>
      </c>
    </row>
    <row r="143" spans="1:4" x14ac:dyDescent="0.25">
      <c r="A143" s="19">
        <v>4</v>
      </c>
      <c r="B143" s="19">
        <v>500</v>
      </c>
      <c r="C143" s="19" t="s">
        <v>59</v>
      </c>
    </row>
    <row r="144" spans="1:4" x14ac:dyDescent="0.25">
      <c r="A144" s="19">
        <v>4</v>
      </c>
      <c r="B144" s="19">
        <v>1000</v>
      </c>
      <c r="C144" s="19" t="s">
        <v>58</v>
      </c>
    </row>
    <row r="145" spans="1:4" x14ac:dyDescent="0.25">
      <c r="A145" s="19">
        <v>4</v>
      </c>
      <c r="B145" s="19" t="s">
        <v>60</v>
      </c>
      <c r="C145" s="19">
        <v>90</v>
      </c>
    </row>
    <row r="146" spans="1:4" x14ac:dyDescent="0.25">
      <c r="A146" s="19">
        <v>4</v>
      </c>
      <c r="B146" s="19">
        <v>1000</v>
      </c>
      <c r="C146" s="19" t="s">
        <v>59</v>
      </c>
    </row>
    <row r="147" spans="1:4" x14ac:dyDescent="0.25">
      <c r="A147" s="19">
        <v>4</v>
      </c>
      <c r="B147" s="19">
        <v>1000</v>
      </c>
      <c r="C147" s="19" t="s">
        <v>58</v>
      </c>
    </row>
    <row r="148" spans="1:4" x14ac:dyDescent="0.25">
      <c r="A148" s="19">
        <v>4</v>
      </c>
      <c r="B148" s="19" t="s">
        <v>60</v>
      </c>
      <c r="C148" s="19">
        <v>60</v>
      </c>
    </row>
    <row r="149" spans="1:4" x14ac:dyDescent="0.25">
      <c r="A149" s="19">
        <v>4</v>
      </c>
      <c r="B149" s="19" t="s">
        <v>60</v>
      </c>
      <c r="C149" s="19">
        <v>60</v>
      </c>
    </row>
    <row r="150" spans="1:4" x14ac:dyDescent="0.25">
      <c r="D150" s="19" t="s">
        <v>61</v>
      </c>
    </row>
    <row r="151" spans="1:4" x14ac:dyDescent="0.25">
      <c r="A151" s="19">
        <v>4</v>
      </c>
      <c r="B151" s="19">
        <v>500</v>
      </c>
      <c r="C151" s="19" t="s">
        <v>59</v>
      </c>
    </row>
    <row r="152" spans="1:4" x14ac:dyDescent="0.25">
      <c r="A152" s="19">
        <v>4</v>
      </c>
      <c r="B152" s="19">
        <v>200</v>
      </c>
      <c r="C152" s="19" t="s">
        <v>58</v>
      </c>
    </row>
    <row r="153" spans="1:4" x14ac:dyDescent="0.25">
      <c r="A153" s="19">
        <v>4</v>
      </c>
      <c r="B153" s="19">
        <v>500</v>
      </c>
      <c r="C153" s="19" t="s">
        <v>58</v>
      </c>
    </row>
    <row r="154" spans="1:4" x14ac:dyDescent="0.25">
      <c r="A154" s="19">
        <v>4</v>
      </c>
      <c r="B154" s="19" t="s">
        <v>60</v>
      </c>
      <c r="C154" s="19">
        <v>60</v>
      </c>
    </row>
    <row r="155" spans="1:4" x14ac:dyDescent="0.25">
      <c r="D155" s="19" t="s">
        <v>62</v>
      </c>
    </row>
    <row r="156" spans="1:4" x14ac:dyDescent="0.25">
      <c r="A156" s="19">
        <v>6</v>
      </c>
      <c r="B156" s="19">
        <v>1000</v>
      </c>
      <c r="C156" s="19" t="s">
        <v>59</v>
      </c>
    </row>
    <row r="157" spans="1:4" x14ac:dyDescent="0.25">
      <c r="A157" s="19">
        <v>6</v>
      </c>
      <c r="B157" s="19">
        <v>1000</v>
      </c>
      <c r="C157" s="19" t="s">
        <v>58</v>
      </c>
    </row>
    <row r="158" spans="1:4" x14ac:dyDescent="0.25">
      <c r="A158" s="19">
        <v>4</v>
      </c>
      <c r="B158" s="19" t="s">
        <v>60</v>
      </c>
      <c r="C158" s="19">
        <v>60</v>
      </c>
    </row>
    <row r="159" spans="1:4" x14ac:dyDescent="0.25">
      <c r="A159" s="19">
        <v>4</v>
      </c>
      <c r="B159" s="19" t="s">
        <v>60</v>
      </c>
      <c r="C159" s="19">
        <v>60</v>
      </c>
    </row>
    <row r="160" spans="1:4" x14ac:dyDescent="0.25">
      <c r="D160" s="19" t="s">
        <v>61</v>
      </c>
    </row>
    <row r="161" spans="1:4" x14ac:dyDescent="0.25">
      <c r="A161" s="19">
        <v>4</v>
      </c>
      <c r="B161" s="19">
        <v>500</v>
      </c>
      <c r="C161" s="19" t="s">
        <v>59</v>
      </c>
    </row>
    <row r="162" spans="1:4" x14ac:dyDescent="0.25">
      <c r="A162" s="19">
        <v>4</v>
      </c>
      <c r="B162" s="19">
        <v>200</v>
      </c>
      <c r="C162" s="19" t="s">
        <v>58</v>
      </c>
    </row>
    <row r="163" spans="1:4" x14ac:dyDescent="0.25">
      <c r="A163" s="19">
        <v>4</v>
      </c>
      <c r="B163" s="19">
        <v>500</v>
      </c>
      <c r="C163" s="19" t="s">
        <v>58</v>
      </c>
    </row>
    <row r="164" spans="1:4" x14ac:dyDescent="0.25">
      <c r="A164" s="19">
        <v>4</v>
      </c>
      <c r="B164" s="19" t="s">
        <v>60</v>
      </c>
      <c r="C164" s="19">
        <v>60</v>
      </c>
    </row>
    <row r="165" spans="1:4" x14ac:dyDescent="0.25">
      <c r="D165" s="19" t="s">
        <v>63</v>
      </c>
    </row>
    <row r="166" spans="1:4" x14ac:dyDescent="0.25">
      <c r="D166" s="19" t="s">
        <v>64</v>
      </c>
    </row>
    <row r="167" spans="1:4" x14ac:dyDescent="0.25">
      <c r="A167" s="19">
        <v>8</v>
      </c>
      <c r="B167" s="19">
        <v>1000</v>
      </c>
      <c r="C167" s="19" t="s">
        <v>58</v>
      </c>
    </row>
    <row r="168" spans="1:4" x14ac:dyDescent="0.25">
      <c r="A168" s="19">
        <v>8</v>
      </c>
      <c r="B168" s="19">
        <v>1000</v>
      </c>
      <c r="C168" s="19" t="s">
        <v>59</v>
      </c>
    </row>
    <row r="169" spans="1:4" x14ac:dyDescent="0.25">
      <c r="A169" s="19">
        <v>4</v>
      </c>
      <c r="B169" s="19" t="s">
        <v>60</v>
      </c>
      <c r="C169" s="19">
        <v>60</v>
      </c>
    </row>
    <row r="170" spans="1:4" x14ac:dyDescent="0.25">
      <c r="A170" s="19">
        <v>4</v>
      </c>
      <c r="B170" s="19" t="s">
        <v>60</v>
      </c>
      <c r="C170" s="19">
        <v>60</v>
      </c>
    </row>
    <row r="171" spans="1:4" x14ac:dyDescent="0.25">
      <c r="D171" s="19" t="s">
        <v>61</v>
      </c>
    </row>
    <row r="172" spans="1:4" x14ac:dyDescent="0.25">
      <c r="A172" s="19">
        <v>4</v>
      </c>
      <c r="B172" s="19">
        <v>500</v>
      </c>
      <c r="C172" s="19" t="s">
        <v>59</v>
      </c>
    </row>
    <row r="173" spans="1:4" x14ac:dyDescent="0.25">
      <c r="A173" s="19">
        <v>4</v>
      </c>
      <c r="B173" s="19">
        <v>500</v>
      </c>
      <c r="C173" s="19" t="s">
        <v>58</v>
      </c>
    </row>
    <row r="174" spans="1:4" x14ac:dyDescent="0.25">
      <c r="A174" s="19">
        <v>4</v>
      </c>
      <c r="B174" s="19" t="s">
        <v>60</v>
      </c>
      <c r="C174" s="19">
        <v>60</v>
      </c>
    </row>
    <row r="175" spans="1:4" x14ac:dyDescent="0.25">
      <c r="D175" s="19" t="s">
        <v>65</v>
      </c>
    </row>
    <row r="176" spans="1:4" x14ac:dyDescent="0.25">
      <c r="D176" s="19" t="s">
        <v>66</v>
      </c>
    </row>
    <row r="177" spans="1:4" x14ac:dyDescent="0.25">
      <c r="A177" s="19">
        <v>10</v>
      </c>
      <c r="B177" s="19">
        <v>1000</v>
      </c>
      <c r="C177" s="19" t="s">
        <v>58</v>
      </c>
    </row>
    <row r="178" spans="1:4" x14ac:dyDescent="0.25">
      <c r="A178" s="19">
        <v>10</v>
      </c>
      <c r="B178" s="19">
        <v>1000</v>
      </c>
      <c r="C178" s="19" t="s">
        <v>59</v>
      </c>
    </row>
    <row r="179" spans="1:4" x14ac:dyDescent="0.25">
      <c r="A179" s="19">
        <v>4</v>
      </c>
      <c r="B179" s="19">
        <v>1000</v>
      </c>
      <c r="C179" s="19" t="s">
        <v>59</v>
      </c>
    </row>
    <row r="180" spans="1:4" x14ac:dyDescent="0.25">
      <c r="A180" s="19">
        <v>4</v>
      </c>
      <c r="B180" s="19">
        <v>2000</v>
      </c>
      <c r="C180" s="19" t="s">
        <v>58</v>
      </c>
    </row>
    <row r="181" spans="1:4" x14ac:dyDescent="0.25">
      <c r="A181" s="19">
        <v>4</v>
      </c>
      <c r="B181" s="19" t="s">
        <v>60</v>
      </c>
      <c r="C181" s="19">
        <v>60</v>
      </c>
    </row>
    <row r="182" spans="1:4" x14ac:dyDescent="0.25">
      <c r="D182" s="19" t="s">
        <v>67</v>
      </c>
    </row>
    <row r="183" spans="1:4" x14ac:dyDescent="0.25">
      <c r="A183" s="19">
        <v>10</v>
      </c>
      <c r="B183" s="19">
        <v>1000</v>
      </c>
      <c r="C183" s="19" t="s">
        <v>59</v>
      </c>
    </row>
    <row r="184" spans="1:4" x14ac:dyDescent="0.25">
      <c r="A184" s="19">
        <v>10</v>
      </c>
      <c r="B184" s="19">
        <v>1000</v>
      </c>
      <c r="C184" s="19" t="s">
        <v>58</v>
      </c>
    </row>
    <row r="185" spans="1:4" x14ac:dyDescent="0.25">
      <c r="A185" s="19">
        <v>10</v>
      </c>
      <c r="B185" s="19">
        <v>2000</v>
      </c>
      <c r="C185" s="19" t="s">
        <v>58</v>
      </c>
    </row>
    <row r="186" spans="1:4" x14ac:dyDescent="0.25">
      <c r="A186" s="19">
        <v>4</v>
      </c>
      <c r="B186" s="19" t="s">
        <v>60</v>
      </c>
      <c r="C186" s="19">
        <v>60</v>
      </c>
    </row>
    <row r="187" spans="1:4" x14ac:dyDescent="0.25">
      <c r="A187" s="19">
        <v>4</v>
      </c>
      <c r="B187" s="19" t="s">
        <v>60</v>
      </c>
      <c r="C187" s="19">
        <v>60</v>
      </c>
    </row>
    <row r="188" spans="1:4" x14ac:dyDescent="0.25">
      <c r="D188" s="19" t="s">
        <v>61</v>
      </c>
    </row>
    <row r="189" spans="1:4" x14ac:dyDescent="0.25">
      <c r="A189" s="19">
        <v>4</v>
      </c>
      <c r="B189" s="19">
        <v>500</v>
      </c>
      <c r="C189" s="19" t="s">
        <v>59</v>
      </c>
    </row>
    <row r="190" spans="1:4" x14ac:dyDescent="0.25">
      <c r="A190" s="19">
        <v>4</v>
      </c>
      <c r="B190" s="19">
        <v>200</v>
      </c>
      <c r="C190" s="19" t="s">
        <v>58</v>
      </c>
    </row>
    <row r="191" spans="1:4" x14ac:dyDescent="0.25">
      <c r="A191" s="19">
        <v>4</v>
      </c>
      <c r="B191" s="19">
        <v>500</v>
      </c>
      <c r="C191" s="19" t="s">
        <v>58</v>
      </c>
    </row>
    <row r="192" spans="1:4" x14ac:dyDescent="0.25">
      <c r="A192" s="19">
        <v>4</v>
      </c>
      <c r="B192" s="19" t="s">
        <v>60</v>
      </c>
      <c r="C192" s="19">
        <v>60</v>
      </c>
    </row>
    <row r="193" spans="1:4" x14ac:dyDescent="0.25">
      <c r="D193" s="19" t="s">
        <v>67</v>
      </c>
    </row>
    <row r="194" spans="1:4" x14ac:dyDescent="0.25">
      <c r="A194" s="19">
        <v>10</v>
      </c>
      <c r="B194" s="19">
        <v>1000</v>
      </c>
      <c r="C194" s="19" t="s">
        <v>59</v>
      </c>
    </row>
    <row r="195" spans="1:4" x14ac:dyDescent="0.25">
      <c r="A195" s="19">
        <v>10</v>
      </c>
      <c r="B195" s="19">
        <v>1000</v>
      </c>
      <c r="C195" s="19" t="s">
        <v>58</v>
      </c>
    </row>
    <row r="196" spans="1:4" x14ac:dyDescent="0.25">
      <c r="A196" s="19">
        <v>4</v>
      </c>
      <c r="B196" s="19" t="s">
        <v>60</v>
      </c>
      <c r="C196" s="19">
        <v>60</v>
      </c>
    </row>
    <row r="197" spans="1:4" x14ac:dyDescent="0.25">
      <c r="A197" s="19">
        <v>4</v>
      </c>
      <c r="B197" s="19" t="s">
        <v>60</v>
      </c>
      <c r="C197" s="19">
        <v>60</v>
      </c>
    </row>
    <row r="198" spans="1:4" x14ac:dyDescent="0.25">
      <c r="D198" s="19" t="s">
        <v>61</v>
      </c>
    </row>
    <row r="199" spans="1:4" x14ac:dyDescent="0.25">
      <c r="A199" s="19">
        <v>4</v>
      </c>
      <c r="B199" s="19">
        <v>500</v>
      </c>
      <c r="C199" s="19" t="s">
        <v>59</v>
      </c>
    </row>
    <row r="200" spans="1:4" x14ac:dyDescent="0.25">
      <c r="A200" s="19">
        <v>4</v>
      </c>
      <c r="B200" s="19">
        <v>500</v>
      </c>
      <c r="C200" s="19" t="s">
        <v>58</v>
      </c>
    </row>
    <row r="201" spans="1:4" x14ac:dyDescent="0.25">
      <c r="A201" s="19">
        <v>4</v>
      </c>
      <c r="B201" s="19" t="s">
        <v>60</v>
      </c>
      <c r="C201" s="19">
        <v>60</v>
      </c>
    </row>
    <row r="202" spans="1:4" x14ac:dyDescent="0.25">
      <c r="D202" s="19" t="s">
        <v>68</v>
      </c>
    </row>
    <row r="203" spans="1:4" x14ac:dyDescent="0.25">
      <c r="D203" s="19" t="s">
        <v>69</v>
      </c>
    </row>
    <row r="204" spans="1:4" x14ac:dyDescent="0.25">
      <c r="A204" s="19">
        <v>12</v>
      </c>
      <c r="B204" s="19">
        <v>1000</v>
      </c>
      <c r="C204" s="19" t="s">
        <v>59</v>
      </c>
    </row>
    <row r="205" spans="1:4" x14ac:dyDescent="0.25">
      <c r="A205" s="19">
        <v>12</v>
      </c>
      <c r="B205" s="19">
        <v>1000</v>
      </c>
      <c r="C205" s="19" t="s">
        <v>58</v>
      </c>
    </row>
    <row r="206" spans="1:4" x14ac:dyDescent="0.25">
      <c r="A206" s="19">
        <v>4</v>
      </c>
      <c r="B206" s="19" t="s">
        <v>60</v>
      </c>
      <c r="C206" s="19">
        <v>60</v>
      </c>
    </row>
    <row r="207" spans="1:4" x14ac:dyDescent="0.25">
      <c r="A207" s="19">
        <v>4</v>
      </c>
      <c r="B207" s="19" t="s">
        <v>60</v>
      </c>
      <c r="C207" s="19">
        <v>60</v>
      </c>
    </row>
    <row r="208" spans="1:4" x14ac:dyDescent="0.25">
      <c r="D208" s="19" t="s">
        <v>61</v>
      </c>
    </row>
    <row r="209" spans="1:4" x14ac:dyDescent="0.25">
      <c r="A209" s="19">
        <v>4</v>
      </c>
      <c r="B209" s="19">
        <v>500</v>
      </c>
      <c r="C209" s="19" t="s">
        <v>59</v>
      </c>
    </row>
    <row r="210" spans="1:4" x14ac:dyDescent="0.25">
      <c r="A210" s="19">
        <v>4</v>
      </c>
      <c r="B210" s="19">
        <v>500</v>
      </c>
      <c r="C210" s="19" t="s">
        <v>58</v>
      </c>
    </row>
    <row r="211" spans="1:4" x14ac:dyDescent="0.25">
      <c r="A211" s="19">
        <v>4</v>
      </c>
      <c r="B211" s="19" t="s">
        <v>60</v>
      </c>
      <c r="C211" s="19">
        <v>60</v>
      </c>
    </row>
    <row r="212" spans="1:4" x14ac:dyDescent="0.25">
      <c r="D212" s="19" t="s">
        <v>70</v>
      </c>
    </row>
    <row r="213" spans="1:4" x14ac:dyDescent="0.25">
      <c r="A213" s="19">
        <v>12</v>
      </c>
      <c r="B213" s="19">
        <v>1000</v>
      </c>
      <c r="C213" s="19" t="s">
        <v>59</v>
      </c>
    </row>
    <row r="214" spans="1:4" x14ac:dyDescent="0.25">
      <c r="A214" s="19">
        <v>12</v>
      </c>
      <c r="B214" s="19">
        <v>1000</v>
      </c>
      <c r="C214" s="19" t="s">
        <v>58</v>
      </c>
    </row>
    <row r="215" spans="1:4" x14ac:dyDescent="0.25">
      <c r="A215" s="19">
        <v>12</v>
      </c>
      <c r="B215" s="19">
        <v>2000</v>
      </c>
      <c r="C215" s="19" t="s">
        <v>58</v>
      </c>
    </row>
    <row r="216" spans="1:4" x14ac:dyDescent="0.25">
      <c r="A216" s="19">
        <v>4</v>
      </c>
      <c r="B216" s="19" t="s">
        <v>60</v>
      </c>
      <c r="C216" s="19">
        <v>60</v>
      </c>
    </row>
    <row r="217" spans="1:4" x14ac:dyDescent="0.25">
      <c r="A217" s="19">
        <v>4</v>
      </c>
      <c r="B217" s="19" t="s">
        <v>60</v>
      </c>
      <c r="C217" s="19">
        <v>60</v>
      </c>
    </row>
    <row r="218" spans="1:4" x14ac:dyDescent="0.25">
      <c r="D218" s="19" t="s">
        <v>61</v>
      </c>
    </row>
    <row r="219" spans="1:4" x14ac:dyDescent="0.25">
      <c r="A219" s="19">
        <v>4</v>
      </c>
      <c r="B219" s="19">
        <v>500</v>
      </c>
      <c r="C219" s="19" t="s">
        <v>59</v>
      </c>
    </row>
    <row r="220" spans="1:4" x14ac:dyDescent="0.25">
      <c r="A220" s="19">
        <v>4</v>
      </c>
      <c r="B220" s="19">
        <v>500</v>
      </c>
      <c r="C220" s="19" t="s">
        <v>58</v>
      </c>
    </row>
    <row r="221" spans="1:4" x14ac:dyDescent="0.25">
      <c r="A221" s="19">
        <v>4</v>
      </c>
      <c r="B221" s="19" t="s">
        <v>60</v>
      </c>
      <c r="C221" s="19">
        <v>60</v>
      </c>
    </row>
    <row r="222" spans="1:4" x14ac:dyDescent="0.25">
      <c r="D222" s="19" t="s">
        <v>70</v>
      </c>
    </row>
    <row r="223" spans="1:4" x14ac:dyDescent="0.25">
      <c r="A223" s="19">
        <v>12</v>
      </c>
      <c r="B223" s="19">
        <v>1000</v>
      </c>
      <c r="C223" s="19" t="s">
        <v>59</v>
      </c>
    </row>
    <row r="224" spans="1:4" x14ac:dyDescent="0.25">
      <c r="A224" s="19">
        <v>12</v>
      </c>
      <c r="B224" s="19">
        <v>1000</v>
      </c>
      <c r="C224" s="19" t="s">
        <v>58</v>
      </c>
    </row>
    <row r="225" spans="1:4" x14ac:dyDescent="0.25">
      <c r="A225" s="19">
        <v>4</v>
      </c>
      <c r="B225" s="19" t="s">
        <v>60</v>
      </c>
      <c r="C225" s="19">
        <v>60</v>
      </c>
    </row>
    <row r="226" spans="1:4" x14ac:dyDescent="0.25">
      <c r="A226" s="19">
        <v>4</v>
      </c>
      <c r="B226" s="19" t="s">
        <v>60</v>
      </c>
      <c r="C226" s="19">
        <v>60</v>
      </c>
    </row>
    <row r="227" spans="1:4" x14ac:dyDescent="0.25">
      <c r="D227" s="19" t="s">
        <v>61</v>
      </c>
    </row>
    <row r="228" spans="1:4" x14ac:dyDescent="0.25">
      <c r="A228" s="19">
        <v>4</v>
      </c>
      <c r="B228" s="19">
        <v>500</v>
      </c>
      <c r="C228" s="19" t="s">
        <v>59</v>
      </c>
    </row>
    <row r="229" spans="1:4" x14ac:dyDescent="0.25">
      <c r="A229" s="19">
        <v>4</v>
      </c>
      <c r="B229" s="19">
        <v>500</v>
      </c>
      <c r="C229" s="19" t="s">
        <v>58</v>
      </c>
    </row>
    <row r="230" spans="1:4" x14ac:dyDescent="0.25">
      <c r="A230" s="19">
        <v>4</v>
      </c>
      <c r="B230" s="19" t="s">
        <v>60</v>
      </c>
      <c r="C230" s="19">
        <v>60</v>
      </c>
    </row>
    <row r="231" spans="1:4" x14ac:dyDescent="0.25">
      <c r="D231" s="19" t="s">
        <v>68</v>
      </c>
    </row>
    <row r="232" spans="1:4" x14ac:dyDescent="0.25">
      <c r="D232" s="19" t="s">
        <v>71</v>
      </c>
    </row>
    <row r="233" spans="1:4" x14ac:dyDescent="0.25">
      <c r="A233" s="19">
        <v>14</v>
      </c>
      <c r="B233" s="19">
        <v>1000</v>
      </c>
      <c r="C233" s="19" t="s">
        <v>59</v>
      </c>
    </row>
    <row r="234" spans="1:4" x14ac:dyDescent="0.25">
      <c r="A234" s="19">
        <v>14</v>
      </c>
      <c r="B234" s="19">
        <v>1000</v>
      </c>
      <c r="C234" s="19" t="s">
        <v>58</v>
      </c>
    </row>
    <row r="235" spans="1:4" x14ac:dyDescent="0.25">
      <c r="A235" s="19">
        <v>4</v>
      </c>
      <c r="B235" s="19" t="s">
        <v>60</v>
      </c>
      <c r="C235" s="19">
        <v>60</v>
      </c>
    </row>
    <row r="236" spans="1:4" x14ac:dyDescent="0.25">
      <c r="A236" s="19">
        <v>4</v>
      </c>
      <c r="B236" s="19" t="s">
        <v>60</v>
      </c>
      <c r="C236" s="19">
        <v>60</v>
      </c>
    </row>
    <row r="237" spans="1:4" x14ac:dyDescent="0.25">
      <c r="D237" s="19" t="s">
        <v>61</v>
      </c>
    </row>
    <row r="238" spans="1:4" x14ac:dyDescent="0.25">
      <c r="A238" s="19">
        <v>4</v>
      </c>
      <c r="B238" s="19">
        <v>500</v>
      </c>
      <c r="C238" s="19" t="s">
        <v>59</v>
      </c>
    </row>
    <row r="239" spans="1:4" x14ac:dyDescent="0.25">
      <c r="A239" s="19">
        <v>4</v>
      </c>
      <c r="B239" s="19">
        <v>500</v>
      </c>
      <c r="C239" s="19" t="s">
        <v>58</v>
      </c>
    </row>
    <row r="240" spans="1:4" x14ac:dyDescent="0.25">
      <c r="A240" s="19">
        <v>4</v>
      </c>
      <c r="B240" s="19" t="s">
        <v>60</v>
      </c>
      <c r="C240" s="19">
        <v>60</v>
      </c>
    </row>
    <row r="241" spans="1:4" x14ac:dyDescent="0.25">
      <c r="D241" s="19" t="s">
        <v>72</v>
      </c>
    </row>
    <row r="242" spans="1:4" x14ac:dyDescent="0.25">
      <c r="D242" s="19" t="s">
        <v>73</v>
      </c>
    </row>
    <row r="243" spans="1:4" x14ac:dyDescent="0.25">
      <c r="D243" s="19" t="s">
        <v>74</v>
      </c>
    </row>
    <row r="244" spans="1:4" x14ac:dyDescent="0.25">
      <c r="A244" s="19">
        <v>14</v>
      </c>
      <c r="B244" s="19">
        <v>500</v>
      </c>
      <c r="C244" s="19" t="s">
        <v>59</v>
      </c>
    </row>
    <row r="245" spans="1:4" x14ac:dyDescent="0.25">
      <c r="A245" s="19">
        <v>14</v>
      </c>
      <c r="B245" s="19">
        <v>500</v>
      </c>
      <c r="C245" s="19" t="s">
        <v>58</v>
      </c>
    </row>
    <row r="246" spans="1:4" x14ac:dyDescent="0.25">
      <c r="A246" s="19">
        <v>4</v>
      </c>
      <c r="B246" s="19" t="s">
        <v>60</v>
      </c>
      <c r="C246" s="19">
        <v>60</v>
      </c>
    </row>
    <row r="247" spans="1:4" x14ac:dyDescent="0.25">
      <c r="A247" s="19">
        <v>4</v>
      </c>
      <c r="B247" s="19" t="s">
        <v>60</v>
      </c>
      <c r="C247" s="19">
        <v>60</v>
      </c>
    </row>
    <row r="248" spans="1:4" x14ac:dyDescent="0.25">
      <c r="D248" s="19" t="s">
        <v>61</v>
      </c>
    </row>
    <row r="249" spans="1:4" x14ac:dyDescent="0.25">
      <c r="A249" s="19">
        <v>4</v>
      </c>
      <c r="B249" s="19">
        <v>500</v>
      </c>
      <c r="C249" s="19" t="s">
        <v>59</v>
      </c>
    </row>
    <row r="250" spans="1:4" x14ac:dyDescent="0.25">
      <c r="A250" s="19">
        <v>4</v>
      </c>
      <c r="B250" s="19">
        <v>500</v>
      </c>
      <c r="C250" s="19" t="s">
        <v>58</v>
      </c>
    </row>
    <row r="251" spans="1:4" x14ac:dyDescent="0.25">
      <c r="A251" s="19">
        <v>4</v>
      </c>
      <c r="B251" s="19" t="s">
        <v>60</v>
      </c>
      <c r="C251" s="19">
        <v>60</v>
      </c>
    </row>
    <row r="252" spans="1:4" x14ac:dyDescent="0.25">
      <c r="D252" s="19" t="s">
        <v>65</v>
      </c>
    </row>
    <row r="253" spans="1:4" x14ac:dyDescent="0.25">
      <c r="D253" s="19" t="s">
        <v>75</v>
      </c>
    </row>
    <row r="254" spans="1:4" x14ac:dyDescent="0.25">
      <c r="D254" s="19" t="s">
        <v>76</v>
      </c>
    </row>
    <row r="255" spans="1:4" x14ac:dyDescent="0.25">
      <c r="A255" s="19">
        <v>16</v>
      </c>
      <c r="B255" s="19">
        <v>1000</v>
      </c>
      <c r="C255" s="19" t="s">
        <v>59</v>
      </c>
    </row>
    <row r="256" spans="1:4" x14ac:dyDescent="0.25">
      <c r="A256" s="19">
        <v>16</v>
      </c>
      <c r="B256" s="19">
        <v>1000</v>
      </c>
      <c r="C256" s="19" t="s">
        <v>58</v>
      </c>
    </row>
    <row r="257" spans="1:4" x14ac:dyDescent="0.25">
      <c r="A257" s="19">
        <v>4</v>
      </c>
      <c r="B257" s="19" t="s">
        <v>60</v>
      </c>
      <c r="C257" s="19">
        <v>60</v>
      </c>
    </row>
    <row r="258" spans="1:4" x14ac:dyDescent="0.25">
      <c r="A258" s="19">
        <v>4</v>
      </c>
      <c r="B258" s="19" t="s">
        <v>60</v>
      </c>
      <c r="C258" s="19">
        <v>60</v>
      </c>
    </row>
    <row r="259" spans="1:4" x14ac:dyDescent="0.25">
      <c r="D259" s="19" t="s">
        <v>61</v>
      </c>
    </row>
    <row r="260" spans="1:4" x14ac:dyDescent="0.25">
      <c r="A260" s="19">
        <v>4</v>
      </c>
      <c r="B260" s="19">
        <v>200</v>
      </c>
      <c r="C260" s="19" t="s">
        <v>58</v>
      </c>
    </row>
    <row r="261" spans="1:4" x14ac:dyDescent="0.25">
      <c r="A261" s="19">
        <v>4</v>
      </c>
      <c r="B261" s="19">
        <v>200</v>
      </c>
      <c r="C261" s="19" t="s">
        <v>58</v>
      </c>
    </row>
    <row r="262" spans="1:4" x14ac:dyDescent="0.25">
      <c r="A262" s="19">
        <v>4</v>
      </c>
      <c r="B262" s="19">
        <v>200</v>
      </c>
      <c r="C262" s="19" t="s">
        <v>59</v>
      </c>
    </row>
    <row r="263" spans="1:4" x14ac:dyDescent="0.25">
      <c r="A263" s="19">
        <v>4</v>
      </c>
      <c r="B263" s="19" t="s">
        <v>60</v>
      </c>
      <c r="C263" s="19">
        <v>60</v>
      </c>
    </row>
    <row r="264" spans="1:4" x14ac:dyDescent="0.25">
      <c r="D264" s="19" t="s">
        <v>65</v>
      </c>
    </row>
    <row r="265" spans="1:4" x14ac:dyDescent="0.25">
      <c r="D265" s="19" t="s">
        <v>77</v>
      </c>
    </row>
    <row r="266" spans="1:4" x14ac:dyDescent="0.25">
      <c r="D266" s="19" t="s">
        <v>78</v>
      </c>
    </row>
    <row r="267" spans="1:4" x14ac:dyDescent="0.25">
      <c r="D267" s="19" t="s">
        <v>79</v>
      </c>
    </row>
    <row r="268" spans="1:4" x14ac:dyDescent="0.25">
      <c r="A268" s="19">
        <v>16</v>
      </c>
      <c r="B268" s="19">
        <v>500</v>
      </c>
      <c r="C268" s="19" t="s">
        <v>59</v>
      </c>
    </row>
    <row r="269" spans="1:4" x14ac:dyDescent="0.25">
      <c r="A269" s="19">
        <v>16</v>
      </c>
      <c r="B269" s="19">
        <v>500</v>
      </c>
      <c r="C269" s="19" t="s">
        <v>58</v>
      </c>
    </row>
    <row r="270" spans="1:4" x14ac:dyDescent="0.25">
      <c r="A270" s="19">
        <v>16</v>
      </c>
      <c r="B270" s="19">
        <v>200</v>
      </c>
      <c r="C270" s="19" t="s">
        <v>58</v>
      </c>
    </row>
    <row r="271" spans="1:4" x14ac:dyDescent="0.25">
      <c r="A271" s="19">
        <v>4</v>
      </c>
      <c r="B271" s="19">
        <v>1000</v>
      </c>
      <c r="C271" s="19" t="s">
        <v>59</v>
      </c>
    </row>
    <row r="272" spans="1:4" x14ac:dyDescent="0.25">
      <c r="A272" s="19">
        <v>4</v>
      </c>
      <c r="B272" s="19">
        <v>500</v>
      </c>
      <c r="C272" s="19" t="s">
        <v>58</v>
      </c>
    </row>
    <row r="273" spans="1:4" x14ac:dyDescent="0.25">
      <c r="A273" s="19">
        <v>4</v>
      </c>
      <c r="B273" s="19">
        <v>1000</v>
      </c>
      <c r="C273" s="19" t="s">
        <v>58</v>
      </c>
    </row>
    <row r="274" spans="1:4" x14ac:dyDescent="0.25">
      <c r="A274" s="19">
        <v>4</v>
      </c>
      <c r="B274" s="19" t="s">
        <v>60</v>
      </c>
      <c r="C274" s="19">
        <v>60</v>
      </c>
    </row>
    <row r="275" spans="1:4" x14ac:dyDescent="0.25">
      <c r="D275" s="19" t="s">
        <v>65</v>
      </c>
    </row>
    <row r="276" spans="1:4" x14ac:dyDescent="0.25">
      <c r="D276" s="19" t="s">
        <v>77</v>
      </c>
    </row>
    <row r="277" spans="1:4" x14ac:dyDescent="0.25">
      <c r="D277" s="19" t="s">
        <v>78</v>
      </c>
    </row>
    <row r="278" spans="1:4" x14ac:dyDescent="0.25">
      <c r="D278" s="19" t="s">
        <v>79</v>
      </c>
    </row>
    <row r="279" spans="1:4" x14ac:dyDescent="0.25">
      <c r="A279" s="19">
        <v>16</v>
      </c>
      <c r="B279" s="19">
        <v>500</v>
      </c>
      <c r="C279" s="19" t="s">
        <v>59</v>
      </c>
    </row>
    <row r="280" spans="1:4" x14ac:dyDescent="0.25">
      <c r="A280" s="19">
        <v>16</v>
      </c>
      <c r="B280" s="19">
        <v>200</v>
      </c>
      <c r="C280" s="19" t="s">
        <v>58</v>
      </c>
    </row>
    <row r="281" spans="1:4" x14ac:dyDescent="0.25">
      <c r="A281" s="19">
        <v>16</v>
      </c>
      <c r="B281" s="19">
        <v>500</v>
      </c>
      <c r="C281" s="19" t="s">
        <v>58</v>
      </c>
    </row>
    <row r="282" spans="1:4" x14ac:dyDescent="0.25">
      <c r="A282" s="19">
        <v>4</v>
      </c>
      <c r="B282" s="19">
        <v>200</v>
      </c>
      <c r="C282" s="19" t="s">
        <v>58</v>
      </c>
    </row>
    <row r="283" spans="1:4" x14ac:dyDescent="0.25">
      <c r="A283" s="19">
        <v>4</v>
      </c>
      <c r="B283" s="19">
        <v>200</v>
      </c>
      <c r="C283" s="19" t="s">
        <v>58</v>
      </c>
    </row>
    <row r="284" spans="1:4" x14ac:dyDescent="0.25">
      <c r="A284" s="19">
        <v>4</v>
      </c>
      <c r="B284" s="19">
        <v>200</v>
      </c>
      <c r="C284" s="19" t="s">
        <v>59</v>
      </c>
    </row>
    <row r="285" spans="1:4" x14ac:dyDescent="0.25">
      <c r="A285" s="19">
        <v>4</v>
      </c>
      <c r="B285" s="19" t="s">
        <v>60</v>
      </c>
      <c r="C285" s="19">
        <v>60</v>
      </c>
    </row>
    <row r="286" spans="1:4" x14ac:dyDescent="0.25">
      <c r="D286" s="19" t="s">
        <v>65</v>
      </c>
    </row>
    <row r="287" spans="1:4" x14ac:dyDescent="0.25">
      <c r="D287" s="19" t="s">
        <v>77</v>
      </c>
    </row>
    <row r="288" spans="1:4" x14ac:dyDescent="0.25">
      <c r="D288" s="19" t="s">
        <v>78</v>
      </c>
    </row>
    <row r="289" spans="1:4" x14ac:dyDescent="0.25">
      <c r="D289" s="19" t="s">
        <v>79</v>
      </c>
    </row>
    <row r="290" spans="1:4" x14ac:dyDescent="0.25">
      <c r="A290" s="19">
        <v>16</v>
      </c>
      <c r="B290" s="19">
        <v>1000</v>
      </c>
      <c r="C290" s="19" t="s">
        <v>59</v>
      </c>
    </row>
    <row r="291" spans="1:4" x14ac:dyDescent="0.25">
      <c r="A291" s="19">
        <v>16</v>
      </c>
      <c r="B291" s="19">
        <v>2000</v>
      </c>
      <c r="C291" s="19" t="s">
        <v>58</v>
      </c>
    </row>
    <row r="292" spans="1:4" x14ac:dyDescent="0.25">
      <c r="A292" s="19">
        <v>16</v>
      </c>
      <c r="B292" s="19">
        <v>2000</v>
      </c>
      <c r="C292" s="19" t="s">
        <v>58</v>
      </c>
    </row>
    <row r="293" spans="1:4" x14ac:dyDescent="0.25">
      <c r="A293" s="19">
        <v>16</v>
      </c>
      <c r="B293" s="19" t="s">
        <v>60</v>
      </c>
      <c r="C293" s="19">
        <v>90</v>
      </c>
    </row>
    <row r="294" spans="1:4" x14ac:dyDescent="0.25">
      <c r="A294" s="19">
        <v>16</v>
      </c>
      <c r="B294" s="19">
        <v>1000</v>
      </c>
      <c r="C294" s="19" t="s">
        <v>59</v>
      </c>
    </row>
    <row r="295" spans="1:4" x14ac:dyDescent="0.25">
      <c r="A295" s="19">
        <v>16</v>
      </c>
      <c r="B295" s="19">
        <v>2000</v>
      </c>
      <c r="C295" s="1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I28" sqref="I28"/>
    </sheetView>
  </sheetViews>
  <sheetFormatPr defaultRowHeight="15" x14ac:dyDescent="0.25"/>
  <cols>
    <col min="1" max="16384" width="9.140625" style="19"/>
  </cols>
  <sheetData>
    <row r="1" spans="1:4" x14ac:dyDescent="0.25">
      <c r="A1" s="19" t="s">
        <v>55</v>
      </c>
      <c r="B1" s="19" t="s">
        <v>51</v>
      </c>
      <c r="C1" s="19" t="s">
        <v>56</v>
      </c>
      <c r="D1" s="19" t="s">
        <v>80</v>
      </c>
    </row>
    <row r="2" spans="1:4" x14ac:dyDescent="0.25">
      <c r="A2" s="19">
        <v>16</v>
      </c>
      <c r="B2" s="19">
        <v>2000</v>
      </c>
      <c r="C2" s="19" t="s">
        <v>58</v>
      </c>
      <c r="D2" s="19">
        <v>3</v>
      </c>
    </row>
    <row r="3" spans="1:4" x14ac:dyDescent="0.25">
      <c r="A3" s="19">
        <v>16</v>
      </c>
      <c r="B3" s="19">
        <v>1000</v>
      </c>
      <c r="C3" s="19" t="s">
        <v>58</v>
      </c>
      <c r="D3" s="19">
        <v>1</v>
      </c>
    </row>
    <row r="4" spans="1:4" x14ac:dyDescent="0.25">
      <c r="A4" s="19">
        <v>16</v>
      </c>
      <c r="B4" s="19">
        <v>500</v>
      </c>
      <c r="C4" s="19" t="s">
        <v>58</v>
      </c>
      <c r="D4" s="19">
        <v>2</v>
      </c>
    </row>
    <row r="5" spans="1:4" x14ac:dyDescent="0.25">
      <c r="A5" s="19">
        <v>16</v>
      </c>
      <c r="B5" s="19">
        <v>200</v>
      </c>
      <c r="C5" s="19" t="s">
        <v>58</v>
      </c>
      <c r="D5" s="19">
        <v>2</v>
      </c>
    </row>
    <row r="6" spans="1:4" x14ac:dyDescent="0.25">
      <c r="A6" s="19">
        <v>16</v>
      </c>
      <c r="B6" s="19">
        <v>1000</v>
      </c>
      <c r="C6" s="19" t="s">
        <v>59</v>
      </c>
      <c r="D6" s="19">
        <v>3</v>
      </c>
    </row>
    <row r="7" spans="1:4" x14ac:dyDescent="0.25">
      <c r="A7" s="19">
        <v>16</v>
      </c>
      <c r="B7" s="19">
        <v>500</v>
      </c>
      <c r="C7" s="19" t="s">
        <v>59</v>
      </c>
      <c r="D7" s="19">
        <v>2</v>
      </c>
    </row>
    <row r="8" spans="1:4" x14ac:dyDescent="0.25">
      <c r="A8" s="19">
        <v>16</v>
      </c>
      <c r="B8" s="19" t="s">
        <v>60</v>
      </c>
      <c r="C8" s="19">
        <v>90</v>
      </c>
      <c r="D8" s="19">
        <v>1</v>
      </c>
    </row>
    <row r="9" spans="1:4" x14ac:dyDescent="0.25">
      <c r="A9" s="19">
        <v>14</v>
      </c>
      <c r="B9" s="19">
        <v>1000</v>
      </c>
      <c r="C9" s="19" t="s">
        <v>58</v>
      </c>
      <c r="D9" s="19">
        <v>1</v>
      </c>
    </row>
    <row r="10" spans="1:4" x14ac:dyDescent="0.25">
      <c r="A10" s="19">
        <v>14</v>
      </c>
      <c r="B10" s="19">
        <v>500</v>
      </c>
      <c r="C10" s="19" t="s">
        <v>58</v>
      </c>
      <c r="D10" s="19">
        <v>1</v>
      </c>
    </row>
    <row r="11" spans="1:4" x14ac:dyDescent="0.25">
      <c r="A11" s="19">
        <v>14</v>
      </c>
      <c r="B11" s="19">
        <v>1000</v>
      </c>
      <c r="C11" s="19" t="s">
        <v>59</v>
      </c>
      <c r="D11" s="19">
        <v>1</v>
      </c>
    </row>
    <row r="12" spans="1:4" x14ac:dyDescent="0.25">
      <c r="A12" s="19">
        <v>14</v>
      </c>
      <c r="B12" s="19">
        <v>500</v>
      </c>
      <c r="C12" s="19" t="s">
        <v>59</v>
      </c>
      <c r="D12" s="19">
        <v>1</v>
      </c>
    </row>
    <row r="13" spans="1:4" x14ac:dyDescent="0.25">
      <c r="A13" s="19">
        <v>12</v>
      </c>
      <c r="B13" s="19">
        <v>2000</v>
      </c>
      <c r="C13" s="19" t="s">
        <v>58</v>
      </c>
      <c r="D13" s="19">
        <v>1</v>
      </c>
    </row>
    <row r="14" spans="1:4" x14ac:dyDescent="0.25">
      <c r="A14" s="19">
        <v>12</v>
      </c>
      <c r="B14" s="19">
        <v>1000</v>
      </c>
      <c r="C14" s="19" t="s">
        <v>58</v>
      </c>
      <c r="D14" s="19">
        <v>3</v>
      </c>
    </row>
    <row r="15" spans="1:4" x14ac:dyDescent="0.25">
      <c r="A15" s="19">
        <v>12</v>
      </c>
      <c r="B15" s="19">
        <v>1000</v>
      </c>
      <c r="C15" s="19" t="s">
        <v>59</v>
      </c>
      <c r="D15" s="19">
        <v>3</v>
      </c>
    </row>
    <row r="16" spans="1:4" x14ac:dyDescent="0.25">
      <c r="A16" s="19">
        <v>10</v>
      </c>
      <c r="B16" s="19">
        <v>2000</v>
      </c>
      <c r="C16" s="19" t="s">
        <v>58</v>
      </c>
      <c r="D16" s="19">
        <v>1</v>
      </c>
    </row>
    <row r="17" spans="1:4" x14ac:dyDescent="0.25">
      <c r="A17" s="19">
        <v>10</v>
      </c>
      <c r="B17" s="19">
        <v>1000</v>
      </c>
      <c r="C17" s="19" t="s">
        <v>58</v>
      </c>
      <c r="D17" s="19">
        <v>3</v>
      </c>
    </row>
    <row r="18" spans="1:4" x14ac:dyDescent="0.25">
      <c r="A18" s="19">
        <v>10</v>
      </c>
      <c r="B18" s="19">
        <v>1000</v>
      </c>
      <c r="C18" s="19" t="s">
        <v>59</v>
      </c>
      <c r="D18" s="19">
        <v>3</v>
      </c>
    </row>
    <row r="19" spans="1:4" x14ac:dyDescent="0.25">
      <c r="A19" s="19">
        <v>8</v>
      </c>
      <c r="B19" s="19">
        <v>1000</v>
      </c>
      <c r="C19" s="19" t="s">
        <v>58</v>
      </c>
      <c r="D19" s="19">
        <v>1</v>
      </c>
    </row>
    <row r="20" spans="1:4" x14ac:dyDescent="0.25">
      <c r="A20" s="19">
        <v>8</v>
      </c>
      <c r="B20" s="19">
        <v>1000</v>
      </c>
      <c r="C20" s="19" t="s">
        <v>59</v>
      </c>
      <c r="D20" s="19">
        <v>1</v>
      </c>
    </row>
    <row r="21" spans="1:4" x14ac:dyDescent="0.25">
      <c r="A21" s="19">
        <v>6</v>
      </c>
      <c r="B21" s="19">
        <v>1000</v>
      </c>
      <c r="C21" s="19" t="s">
        <v>58</v>
      </c>
      <c r="D21" s="19">
        <v>1</v>
      </c>
    </row>
    <row r="22" spans="1:4" x14ac:dyDescent="0.25">
      <c r="A22" s="19">
        <v>6</v>
      </c>
      <c r="B22" s="19">
        <v>1000</v>
      </c>
      <c r="C22" s="19" t="s">
        <v>59</v>
      </c>
      <c r="D22" s="19">
        <v>1</v>
      </c>
    </row>
    <row r="23" spans="1:4" x14ac:dyDescent="0.25">
      <c r="A23" s="19">
        <v>4</v>
      </c>
      <c r="B23" s="19">
        <v>2000</v>
      </c>
      <c r="C23" s="19" t="s">
        <v>58</v>
      </c>
      <c r="D23" s="19">
        <v>28</v>
      </c>
    </row>
    <row r="24" spans="1:4" x14ac:dyDescent="0.25">
      <c r="A24" s="19">
        <v>4</v>
      </c>
      <c r="B24" s="19">
        <v>1000</v>
      </c>
      <c r="C24" s="19" t="s">
        <v>58</v>
      </c>
      <c r="D24" s="19">
        <v>5</v>
      </c>
    </row>
    <row r="25" spans="1:4" x14ac:dyDescent="0.25">
      <c r="A25" s="19">
        <v>4</v>
      </c>
      <c r="B25" s="19">
        <v>500</v>
      </c>
      <c r="C25" s="19" t="s">
        <v>58</v>
      </c>
      <c r="D25" s="19">
        <v>11</v>
      </c>
    </row>
    <row r="26" spans="1:4" x14ac:dyDescent="0.25">
      <c r="A26" s="19">
        <v>4</v>
      </c>
      <c r="B26" s="19">
        <v>200</v>
      </c>
      <c r="C26" s="19" t="s">
        <v>58</v>
      </c>
      <c r="D26" s="19">
        <v>7</v>
      </c>
    </row>
    <row r="27" spans="1:4" x14ac:dyDescent="0.25">
      <c r="A27" s="19">
        <v>4</v>
      </c>
      <c r="B27" s="19">
        <v>1000</v>
      </c>
      <c r="C27" s="19" t="s">
        <v>59</v>
      </c>
      <c r="D27" s="19">
        <v>31</v>
      </c>
    </row>
    <row r="28" spans="1:4" x14ac:dyDescent="0.25">
      <c r="A28" s="19">
        <v>4</v>
      </c>
      <c r="B28" s="19">
        <v>500</v>
      </c>
      <c r="C28" s="19" t="s">
        <v>59</v>
      </c>
      <c r="D28" s="19">
        <v>11</v>
      </c>
    </row>
    <row r="29" spans="1:4" x14ac:dyDescent="0.25">
      <c r="A29" s="19">
        <v>4</v>
      </c>
      <c r="B29" s="19">
        <v>200</v>
      </c>
      <c r="C29" s="19" t="s">
        <v>59</v>
      </c>
      <c r="D29" s="19">
        <v>2</v>
      </c>
    </row>
    <row r="30" spans="1:4" x14ac:dyDescent="0.25">
      <c r="A30" s="19">
        <v>4</v>
      </c>
      <c r="B30" s="19" t="s">
        <v>60</v>
      </c>
      <c r="C30" s="19">
        <v>90</v>
      </c>
      <c r="D30" s="19">
        <v>55</v>
      </c>
    </row>
    <row r="31" spans="1:4" x14ac:dyDescent="0.25">
      <c r="A31" s="19">
        <v>4</v>
      </c>
      <c r="B31" s="19" t="s">
        <v>60</v>
      </c>
      <c r="C31" s="19">
        <v>60</v>
      </c>
      <c r="D31" s="19">
        <v>40</v>
      </c>
    </row>
    <row r="32" spans="1:4" x14ac:dyDescent="0.25">
      <c r="A32" s="19">
        <v>4</v>
      </c>
      <c r="B32" s="19" t="s">
        <v>57</v>
      </c>
      <c r="D32" s="19">
        <v>28</v>
      </c>
    </row>
    <row r="33" spans="1:2" x14ac:dyDescent="0.25">
      <c r="A33" s="19">
        <v>1</v>
      </c>
      <c r="B33" s="19" t="s">
        <v>64</v>
      </c>
    </row>
    <row r="34" spans="1:2" x14ac:dyDescent="0.25">
      <c r="A34" s="19">
        <v>1</v>
      </c>
      <c r="B34" s="19" t="s">
        <v>62</v>
      </c>
    </row>
    <row r="35" spans="1:2" x14ac:dyDescent="0.25">
      <c r="A35" s="19">
        <v>1</v>
      </c>
      <c r="B35" s="19" t="s">
        <v>75</v>
      </c>
    </row>
    <row r="36" spans="1:2" x14ac:dyDescent="0.25">
      <c r="A36" s="19">
        <v>1</v>
      </c>
      <c r="B36" s="19" t="s">
        <v>63</v>
      </c>
    </row>
    <row r="37" spans="1:2" x14ac:dyDescent="0.25">
      <c r="A37" s="19">
        <v>2</v>
      </c>
      <c r="B37" s="19" t="s">
        <v>68</v>
      </c>
    </row>
    <row r="38" spans="1:2" x14ac:dyDescent="0.25">
      <c r="A38" s="19">
        <v>3</v>
      </c>
      <c r="B38" s="19" t="s">
        <v>77</v>
      </c>
    </row>
    <row r="39" spans="1:2" x14ac:dyDescent="0.25">
      <c r="A39" s="19">
        <v>12</v>
      </c>
      <c r="B39" s="19" t="s">
        <v>61</v>
      </c>
    </row>
    <row r="40" spans="1:2" x14ac:dyDescent="0.25">
      <c r="A40" s="19">
        <v>5</v>
      </c>
      <c r="B40" s="19" t="s">
        <v>65</v>
      </c>
    </row>
    <row r="41" spans="1:2" x14ac:dyDescent="0.25">
      <c r="A41" s="19">
        <v>1</v>
      </c>
      <c r="B41" s="19" t="s">
        <v>72</v>
      </c>
    </row>
    <row r="42" spans="1:2" x14ac:dyDescent="0.25">
      <c r="A42" s="19">
        <v>3</v>
      </c>
      <c r="B42" s="19" t="s">
        <v>79</v>
      </c>
    </row>
    <row r="43" spans="1:2" x14ac:dyDescent="0.25">
      <c r="A43" s="19">
        <v>1</v>
      </c>
      <c r="B43" s="19" t="s">
        <v>76</v>
      </c>
    </row>
    <row r="44" spans="1:2" x14ac:dyDescent="0.25">
      <c r="A44" s="19">
        <v>1</v>
      </c>
      <c r="B44" s="19" t="s">
        <v>74</v>
      </c>
    </row>
    <row r="45" spans="1:2" x14ac:dyDescent="0.25">
      <c r="A45" s="19">
        <v>1</v>
      </c>
      <c r="B45" s="19" t="s">
        <v>71</v>
      </c>
    </row>
    <row r="46" spans="1:2" x14ac:dyDescent="0.25">
      <c r="A46" s="19">
        <v>2</v>
      </c>
      <c r="B46" s="19" t="s">
        <v>70</v>
      </c>
    </row>
    <row r="47" spans="1:2" x14ac:dyDescent="0.25">
      <c r="A47" s="19">
        <v>1</v>
      </c>
      <c r="B47" s="19" t="s">
        <v>69</v>
      </c>
    </row>
    <row r="48" spans="1:2" x14ac:dyDescent="0.25">
      <c r="A48" s="19">
        <v>3</v>
      </c>
      <c r="B48" s="19" t="s">
        <v>78</v>
      </c>
    </row>
    <row r="49" spans="1:2" x14ac:dyDescent="0.25">
      <c r="A49" s="19">
        <v>1</v>
      </c>
      <c r="B49" s="19" t="s">
        <v>66</v>
      </c>
    </row>
    <row r="50" spans="1:2" x14ac:dyDescent="0.25">
      <c r="A50" s="19">
        <v>2</v>
      </c>
      <c r="B50" s="19" t="s">
        <v>67</v>
      </c>
    </row>
    <row r="51" spans="1:2" x14ac:dyDescent="0.25">
      <c r="A51" s="19">
        <v>1</v>
      </c>
      <c r="B51" s="19" t="s">
        <v>73</v>
      </c>
    </row>
  </sheetData>
  <sortState ref="I1:I43">
    <sortCondition descending="1" ref="I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study</vt:lpstr>
      <vt:lpstr>cFM per drop</vt:lpstr>
      <vt:lpstr>count</vt:lpstr>
      <vt:lpstr>total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2013-04-19T15:24:06Z</dcterms:created>
  <dcterms:modified xsi:type="dcterms:W3CDTF">2013-04-22T16:09:02Z</dcterms:modified>
</cp:coreProperties>
</file>