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790" yWindow="1800" windowWidth="27795" windowHeight="120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IQ8" i="1" l="1"/>
  <c r="IP8" i="1"/>
  <c r="IO8" i="1"/>
  <c r="IN8" i="1"/>
  <c r="CU8" i="1"/>
  <c r="CP8" i="1"/>
  <c r="CE8" i="1"/>
  <c r="BZ8" i="1"/>
  <c r="BB8" i="1"/>
  <c r="CT8" i="1" s="1"/>
  <c r="BA8" i="1"/>
  <c r="CO8" i="1" s="1"/>
  <c r="AZ8" i="1"/>
  <c r="CM8" i="1" s="1"/>
  <c r="AY8" i="1"/>
  <c r="CI8" i="1" s="1"/>
  <c r="AX8" i="1"/>
  <c r="CD8" i="1" s="1"/>
  <c r="AW8" i="1"/>
  <c r="BY8" i="1" s="1"/>
  <c r="V8" i="1"/>
  <c r="U8" i="1"/>
  <c r="N8" i="1"/>
  <c r="IQ7" i="1"/>
  <c r="IP7" i="1"/>
  <c r="IO7" i="1"/>
  <c r="IN7" i="1"/>
  <c r="CT7" i="1"/>
  <c r="CO7" i="1"/>
  <c r="CM7" i="1"/>
  <c r="CD7" i="1"/>
  <c r="BY7" i="1"/>
  <c r="BB7" i="1"/>
  <c r="CS7" i="1" s="1"/>
  <c r="BA7" i="1"/>
  <c r="CQ7" i="1" s="1"/>
  <c r="AZ7" i="1"/>
  <c r="CL7" i="1" s="1"/>
  <c r="AY7" i="1"/>
  <c r="CH7" i="1" s="1"/>
  <c r="AX7" i="1"/>
  <c r="CC7" i="1" s="1"/>
  <c r="AW7" i="1"/>
  <c r="CA7" i="1" s="1"/>
  <c r="V7" i="1"/>
  <c r="U7" i="1"/>
  <c r="N7" i="1"/>
  <c r="B7" i="1"/>
  <c r="W7" i="1" s="1"/>
  <c r="IQ6" i="1"/>
  <c r="IP6" i="1"/>
  <c r="IO6" i="1"/>
  <c r="IN6" i="1"/>
  <c r="CM6" i="1"/>
  <c r="CL6" i="1"/>
  <c r="CH6" i="1"/>
  <c r="CG6" i="1"/>
  <c r="BB6" i="1"/>
  <c r="CS6" i="1" s="1"/>
  <c r="BA6" i="1"/>
  <c r="CQ6" i="1" s="1"/>
  <c r="AZ6" i="1"/>
  <c r="CK6" i="1" s="1"/>
  <c r="AY6" i="1"/>
  <c r="CI6" i="1" s="1"/>
  <c r="AX6" i="1"/>
  <c r="CC6" i="1" s="1"/>
  <c r="AW6" i="1"/>
  <c r="CA6" i="1" s="1"/>
  <c r="V6" i="1"/>
  <c r="U6" i="1"/>
  <c r="N6" i="1"/>
  <c r="IQ5" i="1"/>
  <c r="IP5" i="1"/>
  <c r="IO5" i="1"/>
  <c r="IN5" i="1"/>
  <c r="CU5" i="1"/>
  <c r="CL5" i="1"/>
  <c r="CH5" i="1"/>
  <c r="CG5" i="1"/>
  <c r="CE5" i="1"/>
  <c r="BB5" i="1"/>
  <c r="CT5" i="1" s="1"/>
  <c r="BA5" i="1"/>
  <c r="CP5" i="1" s="1"/>
  <c r="AZ5" i="1"/>
  <c r="CK5" i="1" s="1"/>
  <c r="AY5" i="1"/>
  <c r="CI5" i="1" s="1"/>
  <c r="AX5" i="1"/>
  <c r="CD5" i="1" s="1"/>
  <c r="AW5" i="1"/>
  <c r="BZ5" i="1" s="1"/>
  <c r="V5" i="1"/>
  <c r="U5" i="1"/>
  <c r="N5" i="1"/>
  <c r="B5" i="1"/>
  <c r="Y5" i="1" s="1"/>
  <c r="Z5" i="1" s="1"/>
  <c r="IQ4" i="1"/>
  <c r="IP4" i="1"/>
  <c r="IO4" i="1"/>
  <c r="IN4" i="1"/>
  <c r="CU4" i="1"/>
  <c r="CT4" i="1"/>
  <c r="CP4" i="1"/>
  <c r="CO4" i="1"/>
  <c r="CE4" i="1"/>
  <c r="CD4" i="1"/>
  <c r="BZ4" i="1"/>
  <c r="BY4" i="1"/>
  <c r="BB4" i="1"/>
  <c r="CS4" i="1" s="1"/>
  <c r="BA4" i="1"/>
  <c r="CQ4" i="1" s="1"/>
  <c r="AZ4" i="1"/>
  <c r="CM4" i="1" s="1"/>
  <c r="AY4" i="1"/>
  <c r="CI4" i="1" s="1"/>
  <c r="AX4" i="1"/>
  <c r="CC4" i="1" s="1"/>
  <c r="AW4" i="1"/>
  <c r="CA4" i="1" s="1"/>
  <c r="V4" i="1"/>
  <c r="U4" i="1"/>
  <c r="N4" i="1"/>
  <c r="BB3" i="1"/>
  <c r="CU3" i="1" s="1"/>
  <c r="BA3" i="1"/>
  <c r="CP3" i="1" s="1"/>
  <c r="AZ3" i="1"/>
  <c r="CK3" i="1" s="1"/>
  <c r="AY3" i="1"/>
  <c r="CI3" i="1" s="1"/>
  <c r="AX3" i="1"/>
  <c r="CE3" i="1" s="1"/>
  <c r="AW3" i="1"/>
  <c r="BZ3" i="1" s="1"/>
  <c r="AU3" i="1"/>
  <c r="IQ3" i="1" s="1"/>
  <c r="Q3" i="1"/>
  <c r="H3" i="1"/>
  <c r="IQ2" i="1"/>
  <c r="IP2" i="1"/>
  <c r="IO2" i="1"/>
  <c r="IN2" i="1"/>
  <c r="BB2" i="1"/>
  <c r="CT2" i="1" s="1"/>
  <c r="BA2" i="1"/>
  <c r="CQ2" i="1" s="1"/>
  <c r="AZ2" i="1"/>
  <c r="CL2" i="1" s="1"/>
  <c r="AY2" i="1"/>
  <c r="CI2" i="1" s="1"/>
  <c r="AX2" i="1"/>
  <c r="CD2" i="1" s="1"/>
  <c r="AW2" i="1"/>
  <c r="CA2" i="1" s="1"/>
  <c r="V2" i="1"/>
  <c r="U2" i="1"/>
  <c r="N2" i="1"/>
  <c r="IQ1" i="1"/>
  <c r="IP1" i="1"/>
  <c r="IO1" i="1"/>
  <c r="IN1" i="1"/>
  <c r="BB1" i="1"/>
  <c r="CT1" i="1" s="1"/>
  <c r="BA1" i="1"/>
  <c r="CO1" i="1" s="1"/>
  <c r="AZ1" i="1"/>
  <c r="CL1" i="1" s="1"/>
  <c r="AY1" i="1"/>
  <c r="CI1" i="1" s="1"/>
  <c r="AX1" i="1"/>
  <c r="CC1" i="1" s="1"/>
  <c r="AW1" i="1"/>
  <c r="BY1" i="1" s="1"/>
  <c r="V1" i="1"/>
  <c r="U1" i="1"/>
  <c r="N1" i="1"/>
  <c r="W5" i="1" l="1"/>
  <c r="CL3" i="1"/>
  <c r="CK4" i="1"/>
  <c r="CI7" i="1"/>
  <c r="CK8" i="1"/>
  <c r="IN3" i="1"/>
  <c r="CG4" i="1"/>
  <c r="CL4" i="1"/>
  <c r="CC5" i="1"/>
  <c r="CM5" i="1"/>
  <c r="CS5" i="1"/>
  <c r="BY6" i="1"/>
  <c r="CD6" i="1"/>
  <c r="CO6" i="1"/>
  <c r="CT6" i="1"/>
  <c r="BZ7" i="1"/>
  <c r="CE7" i="1"/>
  <c r="CK7" i="1"/>
  <c r="CP7" i="1"/>
  <c r="CU7" i="1"/>
  <c r="CA8" i="1"/>
  <c r="CG8" i="1"/>
  <c r="CL8" i="1"/>
  <c r="CQ8" i="1"/>
  <c r="CA5" i="1"/>
  <c r="CQ5" i="1"/>
  <c r="Y7" i="1"/>
  <c r="Z7" i="1" s="1"/>
  <c r="BY2" i="1"/>
  <c r="CM2" i="1"/>
  <c r="N3" i="1"/>
  <c r="CH4" i="1"/>
  <c r="BY5" i="1"/>
  <c r="CO5" i="1"/>
  <c r="BZ6" i="1"/>
  <c r="CE6" i="1"/>
  <c r="CP6" i="1"/>
  <c r="CU6" i="1"/>
  <c r="CG7" i="1"/>
  <c r="CC8" i="1"/>
  <c r="CH8" i="1"/>
  <c r="CS8" i="1"/>
  <c r="CO2" i="1"/>
  <c r="CG3" i="1"/>
  <c r="CQ3" i="1"/>
  <c r="BZ1" i="1"/>
  <c r="BZ2" i="1"/>
  <c r="CP2" i="1"/>
  <c r="U3" i="1"/>
  <c r="CC3" i="1"/>
  <c r="CH3" i="1"/>
  <c r="CM3" i="1"/>
  <c r="CS3" i="1"/>
  <c r="IO3" i="1"/>
  <c r="CH2" i="1"/>
  <c r="V3" i="1"/>
  <c r="W3" i="1" s="1"/>
  <c r="BY3" i="1"/>
  <c r="CD3" i="1"/>
  <c r="CO3" i="1"/>
  <c r="CT3" i="1"/>
  <c r="IP3" i="1"/>
  <c r="CA3" i="1"/>
  <c r="CS2" i="1"/>
  <c r="CH1" i="1"/>
  <c r="CM1" i="1"/>
  <c r="CE2" i="1"/>
  <c r="CK2" i="1"/>
  <c r="CU2" i="1"/>
  <c r="CP1" i="1"/>
  <c r="W2" i="1"/>
  <c r="CG2" i="1"/>
  <c r="CC2" i="1"/>
  <c r="CS1" i="1"/>
  <c r="CE1" i="1"/>
  <c r="CK1" i="1"/>
  <c r="CU1" i="1"/>
  <c r="W1" i="1"/>
  <c r="CA1" i="1"/>
  <c r="CG1" i="1"/>
  <c r="CQ1" i="1"/>
  <c r="CD1" i="1"/>
  <c r="A1" i="1" l="1"/>
  <c r="W8" i="1" l="1"/>
  <c r="W4" i="1"/>
  <c r="A2" i="1"/>
  <c r="W6" i="1"/>
  <c r="A3" i="1" l="1"/>
  <c r="F4" i="1"/>
  <c r="A4" i="1" l="1"/>
  <c r="A5" i="1" s="1"/>
  <c r="A6" i="1" s="1"/>
  <c r="A7" i="1" s="1"/>
  <c r="A8" i="1" s="1"/>
  <c r="F5" i="1"/>
  <c r="E4" i="1"/>
  <c r="F1" i="1"/>
  <c r="E1" i="1" s="1"/>
  <c r="F6" i="1" l="1"/>
  <c r="E5" i="1"/>
  <c r="F7" i="1" l="1"/>
  <c r="E6" i="1"/>
  <c r="F2" i="1"/>
  <c r="E2" i="1" s="1"/>
  <c r="X6" i="1" l="1"/>
  <c r="Y6" i="1" s="1"/>
  <c r="Z6" i="1" s="1"/>
  <c r="X5" i="1"/>
  <c r="X7" i="1"/>
  <c r="X8" i="1"/>
  <c r="Y8" i="1" s="1"/>
  <c r="Z8" i="1" s="1"/>
  <c r="X4" i="1"/>
  <c r="Y4" i="1" s="1"/>
  <c r="Z4" i="1" s="1"/>
  <c r="F8" i="1"/>
  <c r="E8" i="1" s="1"/>
  <c r="E7" i="1"/>
  <c r="X2" i="1" l="1"/>
  <c r="Y2" i="1" s="1"/>
  <c r="Z2" i="1" s="1"/>
  <c r="X3" i="1"/>
  <c r="Y3" i="1" s="1"/>
  <c r="Z3" i="1" s="1"/>
  <c r="X1" i="1"/>
  <c r="Y1" i="1" s="1"/>
  <c r="Z1" i="1" s="1"/>
  <c r="F3" i="1" l="1"/>
  <c r="E3" i="1" s="1"/>
</calcChain>
</file>

<file path=xl/sharedStrings.xml><?xml version="1.0" encoding="utf-8"?>
<sst xmlns="http://schemas.openxmlformats.org/spreadsheetml/2006/main" count="76" uniqueCount="31">
  <si>
    <t>AS10C</t>
  </si>
  <si>
    <t>10</t>
  </si>
  <si>
    <t>CT</t>
  </si>
  <si>
    <t>G</t>
  </si>
  <si>
    <t>10"</t>
  </si>
  <si>
    <t>11" Adjustable Sleeve</t>
  </si>
  <si>
    <t>R</t>
  </si>
  <si>
    <t>w/ Buna N O-Ring</t>
  </si>
  <si>
    <t>n/a</t>
  </si>
  <si>
    <t/>
  </si>
  <si>
    <t>AS12C</t>
  </si>
  <si>
    <t>12</t>
  </si>
  <si>
    <t>12"</t>
  </si>
  <si>
    <t>EGD1490C</t>
  </si>
  <si>
    <t>14</t>
  </si>
  <si>
    <t>D</t>
  </si>
  <si>
    <t>14"</t>
  </si>
  <si>
    <t>90 deg Gored/Segemented El- 1D</t>
  </si>
  <si>
    <t>Glv</t>
  </si>
  <si>
    <t>CL10</t>
  </si>
  <si>
    <t>Std Clamp</t>
  </si>
  <si>
    <t>Std Clmp/BUNA-N Gasket</t>
  </si>
  <si>
    <t>SS</t>
  </si>
  <si>
    <t>CL11</t>
  </si>
  <si>
    <t>11</t>
  </si>
  <si>
    <t>11"</t>
  </si>
  <si>
    <t>CL12</t>
  </si>
  <si>
    <t>CL13</t>
  </si>
  <si>
    <t>13</t>
  </si>
  <si>
    <t>13"</t>
  </si>
  <si>
    <t>CL14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</si>
</sst>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FFFF"/>
      <name val="Arial"/>
      <family val="2"/>
    </font>
    <font>
      <sz val="13"/>
      <name val="Arial"/>
      <family val="2"/>
    </font>
    <font>
      <sz val="13"/>
      <color rgb="FFFFFFFF"/>
      <name val="Arial"/>
      <family val="2"/>
    </font>
    <font>
      <sz val="11"/>
      <name val="Arial"/>
      <family val="2"/>
    </font>
    <font>
      <sz val="14"/>
      <name val="Arial"/>
      <family val="2"/>
    </font>
    <font>
      <i/>
      <sz val="1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/>
    </fill>
    <fill>
      <patternFill patternType="solid">
        <fgColor rgb="FFFFFF99"/>
      </patternFill>
    </fill>
    <fill>
      <patternFill patternType="solid">
        <fgColor rgb="FFCCFFCC"/>
      </patternFill>
    </fill>
    <fill>
      <patternFill patternType="solid">
        <fgColor rgb="FFCCFFFF"/>
      </patternFill>
    </fill>
    <fill>
      <patternFill patternType="gray125">
        <fgColor rgb="FFFF0000"/>
      </patternFill>
    </fill>
  </fills>
  <borders count="8">
    <border>
      <left/>
      <right/>
      <top/>
      <bottom/>
      <diagonal/>
    </border>
    <border>
      <left style="thick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Protection="1"/>
    <xf numFmtId="0" fontId="3" fillId="0" borderId="1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left" wrapText="1"/>
    </xf>
    <xf numFmtId="1" fontId="3" fillId="0" borderId="2" xfId="0" applyNumberFormat="1" applyFont="1" applyBorder="1" applyAlignment="1" applyProtection="1">
      <alignment horizontal="left"/>
    </xf>
    <xf numFmtId="1" fontId="3" fillId="0" borderId="3" xfId="0" applyNumberFormat="1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center"/>
    </xf>
    <xf numFmtId="0" fontId="3" fillId="0" borderId="2" xfId="0" applyFont="1" applyBorder="1" applyProtection="1"/>
    <xf numFmtId="0" fontId="3" fillId="0" borderId="3" xfId="0" applyFont="1" applyBorder="1" applyAlignment="1" applyProtection="1">
      <alignment horizontal="left" wrapText="1"/>
    </xf>
    <xf numFmtId="1" fontId="3" fillId="3" borderId="2" xfId="0" applyNumberFormat="1" applyFont="1" applyFill="1" applyBorder="1" applyAlignment="1" applyProtection="1">
      <alignment horizontal="center"/>
    </xf>
    <xf numFmtId="1" fontId="3" fillId="0" borderId="2" xfId="0" applyNumberFormat="1" applyFont="1" applyBorder="1" applyAlignment="1" applyProtection="1">
      <alignment horizontal="center"/>
    </xf>
    <xf numFmtId="44" fontId="3" fillId="0" borderId="2" xfId="0" applyNumberFormat="1" applyFont="1" applyBorder="1" applyProtection="1"/>
    <xf numFmtId="44" fontId="3" fillId="0" borderId="4" xfId="0" applyNumberFormat="1" applyFont="1" applyBorder="1" applyProtection="1"/>
    <xf numFmtId="9" fontId="4" fillId="0" borderId="5" xfId="2" applyNumberFormat="1" applyFont="1" applyBorder="1" applyProtection="1"/>
    <xf numFmtId="44" fontId="4" fillId="0" borderId="0" xfId="0" applyNumberFormat="1" applyFont="1" applyProtection="1"/>
    <xf numFmtId="44" fontId="5" fillId="0" borderId="0" xfId="0" applyNumberFormat="1" applyFont="1" applyProtection="1"/>
    <xf numFmtId="0" fontId="5" fillId="0" borderId="0" xfId="0" applyFont="1" applyProtection="1"/>
    <xf numFmtId="44" fontId="5" fillId="0" borderId="0" xfId="1" applyNumberFormat="1" applyFont="1" applyProtection="1"/>
    <xf numFmtId="0" fontId="5" fillId="4" borderId="6" xfId="0" applyFont="1" applyFill="1" applyBorder="1" applyProtection="1"/>
    <xf numFmtId="0" fontId="5" fillId="5" borderId="6" xfId="0" applyFont="1" applyFill="1" applyBorder="1" applyProtection="1"/>
    <xf numFmtId="0" fontId="5" fillId="6" borderId="6" xfId="0" applyFont="1" applyFill="1" applyBorder="1" applyProtection="1"/>
    <xf numFmtId="0" fontId="5" fillId="0" borderId="6" xfId="0" applyFont="1" applyBorder="1" applyProtection="1"/>
    <xf numFmtId="0" fontId="5" fillId="2" borderId="6" xfId="0" applyFont="1" applyFill="1" applyBorder="1" applyProtection="1"/>
    <xf numFmtId="2" fontId="5" fillId="0" borderId="0" xfId="0" applyNumberFormat="1" applyFont="1" applyProtection="1"/>
    <xf numFmtId="9" fontId="5" fillId="0" borderId="0" xfId="2" applyNumberFormat="1" applyFont="1" applyProtection="1"/>
    <xf numFmtId="2" fontId="3" fillId="0" borderId="2" xfId="0" applyNumberFormat="1" applyFont="1" applyBorder="1" applyAlignment="1" applyProtection="1">
      <alignment horizontal="left" wrapText="1"/>
    </xf>
    <xf numFmtId="1" fontId="6" fillId="0" borderId="2" xfId="0" applyNumberFormat="1" applyFont="1" applyBorder="1" applyAlignment="1" applyProtection="1">
      <alignment horizontal="left"/>
    </xf>
    <xf numFmtId="49" fontId="3" fillId="0" borderId="2" xfId="0" applyNumberFormat="1" applyFont="1" applyBorder="1" applyAlignment="1" applyProtection="1">
      <alignment horizontal="left"/>
    </xf>
    <xf numFmtId="2" fontId="3" fillId="0" borderId="2" xfId="0" applyNumberFormat="1" applyFont="1" applyBorder="1" applyAlignment="1" applyProtection="1">
      <alignment horizontal="left"/>
    </xf>
    <xf numFmtId="0" fontId="3" fillId="7" borderId="2" xfId="0" applyFont="1" applyFill="1" applyBorder="1" applyProtection="1"/>
    <xf numFmtId="1" fontId="3" fillId="0" borderId="2" xfId="0" applyNumberFormat="1" applyFont="1" applyBorder="1" applyAlignment="1" applyProtection="1">
      <alignment shrinkToFit="1"/>
    </xf>
    <xf numFmtId="1" fontId="5" fillId="0" borderId="0" xfId="0" applyNumberFormat="1" applyFont="1" applyProtection="1"/>
    <xf numFmtId="9" fontId="5" fillId="0" borderId="5" xfId="2" applyNumberFormat="1" applyFont="1" applyBorder="1" applyProtection="1"/>
    <xf numFmtId="9" fontId="5" fillId="0" borderId="7" xfId="2" applyNumberFormat="1" applyFont="1" applyBorder="1" applyProtection="1"/>
    <xf numFmtId="1" fontId="3" fillId="0" borderId="2" xfId="0" applyNumberFormat="1" applyFont="1" applyBorder="1" applyAlignment="1" applyProtection="1">
      <alignment horizontal="left" wrapText="1"/>
    </xf>
    <xf numFmtId="0" fontId="7" fillId="0" borderId="2" xfId="0" applyFont="1" applyBorder="1" applyProtection="1"/>
    <xf numFmtId="1" fontId="3" fillId="3" borderId="2" xfId="0" applyNumberFormat="1" applyFont="1" applyFill="1" applyBorder="1" applyAlignment="1" applyProtection="1">
      <alignment shrinkToFit="1"/>
    </xf>
  </cellXfs>
  <cellStyles count="3">
    <cellStyle name="Currency" xfId="1" builtinId="4"/>
    <cellStyle name="Normal" xfId="0" builtinId="0"/>
    <cellStyle name="Percent" xfId="2" builtinId="5"/>
  </cellStyles>
  <dxfs count="36">
    <dxf>
      <fill>
        <patternFill>
          <bgColor theme="4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ont>
        <b/>
        <i val="0"/>
        <condense val="0"/>
        <extend val="0"/>
        <color indexed="10"/>
      </font>
      <fill>
        <patternFill patternType="lightUp">
          <f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50"/>
        </patternFill>
      </fill>
    </dxf>
    <dxf>
      <fill>
        <patternFill>
          <bgColor indexed="13"/>
        </patternFill>
      </fill>
    </dxf>
    <dxf>
      <fill>
        <patternFill>
          <bgColor indexed="50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ont>
        <b/>
        <i val="0"/>
        <condense val="0"/>
        <extend val="0"/>
        <color indexed="10"/>
      </font>
      <fill>
        <patternFill patternType="lightUp">
          <f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50"/>
        </patternFill>
      </fill>
    </dxf>
    <dxf>
      <fill>
        <patternFill>
          <bgColor indexed="13"/>
        </patternFill>
      </fill>
    </dxf>
    <dxf>
      <fill>
        <patternFill>
          <bgColor indexed="50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ont>
        <b/>
        <i val="0"/>
        <condense val="0"/>
        <extend val="0"/>
        <color indexed="10"/>
      </font>
      <fill>
        <patternFill patternType="lightUp">
          <f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</dxf>
    <dxf>
      <fill>
        <patternFill>
          <bgColor indexed="13"/>
        </patternFill>
      </fill>
    </dxf>
    <dxf>
      <fill>
        <patternFill>
          <bgColor indexed="50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ont>
        <b/>
        <i val="0"/>
        <condense val="0"/>
        <extend val="0"/>
        <color indexed="10"/>
      </font>
      <fill>
        <patternFill patternType="lightUp">
          <f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</dxf>
    <dxf>
      <fill>
        <patternFill>
          <bgColor indexed="13"/>
        </patternFill>
      </fill>
    </dxf>
    <dxf>
      <fill>
        <patternFill>
          <bgColor indexed="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-Smoke%2040%20Order%20-%20US%20Duc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L Duct"/>
      <sheetName val="RL Elbows"/>
      <sheetName val="RL Branches"/>
      <sheetName val="Spiral Duct"/>
      <sheetName val="Spiral Elbows"/>
      <sheetName val="Spiral Branches"/>
      <sheetName val="Flanged Duct"/>
      <sheetName val="Flanged Elbows"/>
      <sheetName val="Flanged Branches"/>
      <sheetName val=" Flex Hose and Hangers"/>
      <sheetName val="Specials"/>
      <sheetName val="Price List"/>
      <sheetName val="Dealer to End User"/>
    </sheetNames>
    <sheetDataSet>
      <sheetData sheetId="0"/>
      <sheetData sheetId="1">
        <row r="12">
          <cell r="BO12">
            <v>1</v>
          </cell>
          <cell r="BP12">
            <v>1</v>
          </cell>
        </row>
        <row r="21">
          <cell r="AE21">
            <v>0</v>
          </cell>
        </row>
        <row r="23">
          <cell r="AE23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3">
          <cell r="B23">
            <v>0</v>
          </cell>
        </row>
        <row r="25">
          <cell r="B25">
            <v>12</v>
          </cell>
        </row>
        <row r="46">
          <cell r="A46">
            <v>27</v>
          </cell>
          <cell r="F46" t="str">
            <v>AS</v>
          </cell>
        </row>
        <row r="48">
          <cell r="A48">
            <v>29</v>
          </cell>
          <cell r="F48" t="str">
            <v>AS</v>
          </cell>
        </row>
        <row r="119">
          <cell r="B119">
            <v>0</v>
          </cell>
        </row>
        <row r="142">
          <cell r="A142">
            <v>123</v>
          </cell>
          <cell r="F142" t="str">
            <v>E</v>
          </cell>
        </row>
        <row r="410">
          <cell r="A410">
            <v>391</v>
          </cell>
          <cell r="F410" t="str">
            <v>CL</v>
          </cell>
        </row>
        <row r="4869">
          <cell r="AG4869">
            <v>0.35</v>
          </cell>
          <cell r="AI4869">
            <v>0.35</v>
          </cell>
        </row>
      </sheetData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Q8"/>
  <sheetViews>
    <sheetView tabSelected="1" workbookViewId="0">
      <selection activeCell="B1" sqref="B1:W8"/>
    </sheetView>
  </sheetViews>
  <sheetFormatPr defaultRowHeight="15" x14ac:dyDescent="0.25"/>
  <cols>
    <col min="1" max="1" width="4.42578125" bestFit="1" customWidth="1"/>
    <col min="2" max="2" width="3.85546875" bestFit="1" customWidth="1"/>
    <col min="4" max="4" width="13.140625" bestFit="1" customWidth="1"/>
    <col min="5" max="5" width="19.7109375" hidden="1" customWidth="1"/>
    <col min="6" max="6" width="4.42578125" bestFit="1" customWidth="1"/>
    <col min="7" max="7" width="3.85546875" bestFit="1" customWidth="1"/>
    <col min="8" max="8" width="3.85546875" hidden="1" customWidth="1"/>
    <col min="9" max="9" width="4.28515625" hidden="1" customWidth="1"/>
    <col min="10" max="12" width="3" hidden="1" customWidth="1"/>
    <col min="13" max="13" width="4.7109375" hidden="1" customWidth="1"/>
    <col min="14" max="14" width="2" hidden="1" customWidth="1"/>
    <col min="15" max="15" width="37.42578125" bestFit="1" customWidth="1"/>
    <col min="16" max="16" width="2.85546875" bestFit="1" customWidth="1"/>
    <col min="19" max="19" width="4.42578125" bestFit="1" customWidth="1"/>
    <col min="20" max="20" width="4.5703125" bestFit="1" customWidth="1"/>
    <col min="21" max="21" width="2.85546875" bestFit="1" customWidth="1"/>
    <col min="22" max="23" width="11.42578125" bestFit="1" customWidth="1"/>
    <col min="24" max="24" width="6" bestFit="1" customWidth="1"/>
    <col min="25" max="26" width="11.42578125" bestFit="1" customWidth="1"/>
    <col min="40" max="40" width="3.85546875" bestFit="1" customWidth="1"/>
    <col min="41" max="44" width="3.28515625" bestFit="1" customWidth="1"/>
    <col min="47" max="47" width="2.140625" bestFit="1" customWidth="1"/>
    <col min="48" max="52" width="9.85546875" bestFit="1" customWidth="1"/>
    <col min="53" max="54" width="6.5703125" bestFit="1" customWidth="1"/>
    <col min="58" max="61" width="6.28515625" bestFit="1" customWidth="1"/>
    <col min="62" max="63" width="4" bestFit="1" customWidth="1"/>
    <col min="77" max="77" width="16.28515625" bestFit="1" customWidth="1"/>
    <col min="78" max="78" width="34.7109375" bestFit="1" customWidth="1"/>
    <col min="79" max="79" width="9.85546875" bestFit="1" customWidth="1"/>
    <col min="81" max="81" width="16.28515625" bestFit="1" customWidth="1"/>
    <col min="82" max="82" width="34.7109375" bestFit="1" customWidth="1"/>
    <col min="83" max="83" width="9.85546875" bestFit="1" customWidth="1"/>
    <col min="85" max="85" width="16.28515625" bestFit="1" customWidth="1"/>
    <col min="86" max="86" width="34.7109375" bestFit="1" customWidth="1"/>
    <col min="87" max="87" width="9.85546875" bestFit="1" customWidth="1"/>
    <col min="89" max="89" width="16.28515625" bestFit="1" customWidth="1"/>
    <col min="90" max="90" width="34.7109375" bestFit="1" customWidth="1"/>
    <col min="91" max="91" width="9.85546875" bestFit="1" customWidth="1"/>
    <col min="93" max="93" width="1.5703125" bestFit="1" customWidth="1"/>
    <col min="94" max="95" width="3" bestFit="1" customWidth="1"/>
    <col min="97" max="97" width="1.5703125" bestFit="1" customWidth="1"/>
    <col min="98" max="99" width="3" bestFit="1" customWidth="1"/>
    <col min="248" max="251" width="1.5703125" bestFit="1" customWidth="1"/>
  </cols>
  <sheetData>
    <row r="1" spans="1:251" s="16" customFormat="1" ht="16.5" customHeight="1" x14ac:dyDescent="0.25">
      <c r="A1" s="1">
        <f>'[1]Price List'!A46+1</f>
        <v>28</v>
      </c>
      <c r="B1" s="2">
        <v>1</v>
      </c>
      <c r="C1" s="3"/>
      <c r="D1" s="4" t="s">
        <v>0</v>
      </c>
      <c r="E1" s="4" t="str">
        <f>F1&amp;G1&amp;I1&amp;"."&amp;J1</f>
        <v>AS10CT.G</v>
      </c>
      <c r="F1" s="4" t="str">
        <f>'[1]Price List'!F46</f>
        <v>AS</v>
      </c>
      <c r="G1" s="4" t="s">
        <v>1</v>
      </c>
      <c r="H1" s="4"/>
      <c r="I1" s="5" t="s">
        <v>2</v>
      </c>
      <c r="J1" s="4" t="s">
        <v>3</v>
      </c>
      <c r="K1" s="4"/>
      <c r="L1" s="4"/>
      <c r="M1" s="6" t="s">
        <v>4</v>
      </c>
      <c r="N1" s="3" t="str">
        <f>IF(AU1&gt;1,"Non-Std"," ")</f>
        <v xml:space="preserve"> </v>
      </c>
      <c r="O1" s="7" t="s">
        <v>5</v>
      </c>
      <c r="P1" s="6" t="s">
        <v>6</v>
      </c>
      <c r="Q1" s="8" t="s">
        <v>7</v>
      </c>
      <c r="R1" s="8"/>
      <c r="S1" s="7"/>
      <c r="T1" s="9"/>
      <c r="U1" s="10" t="str">
        <f>IF(AU1=1,"Y",IF(AU1&gt;1,"NR"," "))</f>
        <v>Y</v>
      </c>
      <c r="V1" s="11">
        <f>IF(AU1=1,AV1,IF(AU1=2,AW1,IF(AU1=3,AX1,IF(AU1=4,AY1,IF(AU1=5,AZ1,IF(AU1=6,BA1,BB1))))))</f>
        <v>19.2</v>
      </c>
      <c r="W1" s="12">
        <f>IF(B1&gt;0,V1*B1,0)</f>
        <v>19.2</v>
      </c>
      <c r="X1" s="13">
        <f>IF(AND(AU1&gt;1,'[1]Price List'!$AG$4869&gt;0,'[1]Price List'!$AI$4869&lt;20%),'[1]Price List'!$AI$4869,IF(AND(AU1&gt;1,'[1]Price List'!$AG$4869&gt;0,'[1]Price List'!$AI$4869&gt;=20%),20%,'[1]Price List'!$AI$4869))</f>
        <v>0.35</v>
      </c>
      <c r="Y1" s="14">
        <f>ROUND(IF(B1&gt;0,((V1*(1-(1*X1)))),0),2)</f>
        <v>12.48</v>
      </c>
      <c r="Z1" s="14">
        <f>B1*Y1</f>
        <v>12.48</v>
      </c>
      <c r="AA1" s="15"/>
      <c r="AG1" s="17"/>
      <c r="AN1" s="16" t="s">
        <v>8</v>
      </c>
      <c r="AO1" s="18"/>
      <c r="AP1" s="19"/>
      <c r="AQ1" s="20"/>
      <c r="AR1" s="21"/>
      <c r="AS1" s="22"/>
      <c r="AT1" s="21"/>
      <c r="AU1" s="21">
        <v>1</v>
      </c>
      <c r="AV1" s="17">
        <v>19.2</v>
      </c>
      <c r="AW1" s="23">
        <f>$AV1*BF1</f>
        <v>0</v>
      </c>
      <c r="AX1" s="23">
        <f>$AV1*BG1</f>
        <v>0</v>
      </c>
      <c r="AY1" s="23">
        <f>$AV1*BH1</f>
        <v>0</v>
      </c>
      <c r="AZ1" s="23">
        <f>$AV1*BI1</f>
        <v>0</v>
      </c>
      <c r="BA1" s="23">
        <f>$AV1*BJ1</f>
        <v>0</v>
      </c>
      <c r="BB1" s="23">
        <f>$AV1*BK1</f>
        <v>0</v>
      </c>
      <c r="BC1" s="16" t="s">
        <v>9</v>
      </c>
      <c r="BE1" s="24"/>
      <c r="BF1" s="24">
        <v>0</v>
      </c>
      <c r="BG1" s="24">
        <v>0</v>
      </c>
      <c r="BH1" s="24">
        <v>0</v>
      </c>
      <c r="BI1" s="24">
        <v>0</v>
      </c>
      <c r="BJ1" s="24">
        <v>0</v>
      </c>
      <c r="BK1" s="24">
        <v>0</v>
      </c>
      <c r="BY1" s="16" t="str">
        <f>IF(AW1&gt;0,D1&amp;"-("&amp; AO1&amp;")"," ")</f>
        <v xml:space="preserve"> </v>
      </c>
      <c r="BZ1" s="17" t="str">
        <f>IF(AW1&gt;0,$O1," ")</f>
        <v xml:space="preserve"> </v>
      </c>
      <c r="CA1" s="17" t="str">
        <f>IF(AW1&gt;0,AW1," ")</f>
        <v xml:space="preserve"> </v>
      </c>
      <c r="CC1" s="16" t="str">
        <f>IF(AX1&gt;0,D1&amp;"-("&amp;AP1&amp;")"," ")</f>
        <v xml:space="preserve"> </v>
      </c>
      <c r="CD1" s="17" t="str">
        <f>IF(AX1&gt;0,$O1," ")</f>
        <v xml:space="preserve"> </v>
      </c>
      <c r="CE1" s="17" t="str">
        <f>IF(AX1&gt;0,AX1,"  ")</f>
        <v xml:space="preserve">  </v>
      </c>
      <c r="CG1" s="16" t="str">
        <f>IF(AY1&gt;0,D1&amp;"-("&amp;AQ1&amp;")"," ")</f>
        <v xml:space="preserve"> </v>
      </c>
      <c r="CH1" s="17" t="str">
        <f>IF(AY1&gt;0,$O1," ")</f>
        <v xml:space="preserve"> </v>
      </c>
      <c r="CI1" s="17" t="str">
        <f>IF(AY1&gt;0,AY1," ")</f>
        <v xml:space="preserve"> </v>
      </c>
      <c r="CK1" s="16" t="str">
        <f>IF(AZ1&gt;0,D1&amp;"-("&amp;AR1&amp;")"," ")</f>
        <v xml:space="preserve"> </v>
      </c>
      <c r="CL1" s="17" t="str">
        <f>IF(AZ1&gt;0,$O1," ")</f>
        <v xml:space="preserve"> </v>
      </c>
      <c r="CM1" s="17" t="str">
        <f>IF(AZ1&gt;0,AZ1," ")</f>
        <v xml:space="preserve"> </v>
      </c>
      <c r="CO1" s="16" t="str">
        <f>IF(BA1&gt;0,D1&amp;"-("&amp;AS1&amp;")"," ")</f>
        <v xml:space="preserve"> </v>
      </c>
      <c r="CP1" s="17" t="str">
        <f>IF(BA1&gt;0,$O1," ")</f>
        <v xml:space="preserve"> </v>
      </c>
      <c r="CQ1" s="17" t="str">
        <f>IF(BA1&gt;0,BA1," ")</f>
        <v xml:space="preserve"> </v>
      </c>
      <c r="CS1" s="16" t="str">
        <f>IF(BB1&gt;0,D1&amp;"-"&amp;AT1," ")</f>
        <v xml:space="preserve"> </v>
      </c>
      <c r="CT1" s="17" t="str">
        <f>IF(BB1&gt;0,$O1," ")</f>
        <v xml:space="preserve"> </v>
      </c>
      <c r="CU1" s="17" t="str">
        <f>IF(BB1&gt;0,BB1," ")</f>
        <v xml:space="preserve"> </v>
      </c>
      <c r="IN1" s="16" t="str">
        <f>IF(AU1&gt;1,'[1]Price List'!B23," ")</f>
        <v xml:space="preserve"> </v>
      </c>
      <c r="IO1" s="16" t="str">
        <f>IF(AU1&gt;1,D1," ")</f>
        <v xml:space="preserve"> </v>
      </c>
      <c r="IP1" s="16" t="str">
        <f>IF($AU1&gt;1,S1," ")</f>
        <v xml:space="preserve"> </v>
      </c>
      <c r="IQ1" s="16" t="str">
        <f>IF($AU1&gt;1,T1," ")</f>
        <v xml:space="preserve"> </v>
      </c>
    </row>
    <row r="2" spans="1:251" s="16" customFormat="1" ht="16.5" x14ac:dyDescent="0.25">
      <c r="A2" s="1">
        <f>'[1]Price List'!A48+1</f>
        <v>30</v>
      </c>
      <c r="B2" s="2">
        <v>3</v>
      </c>
      <c r="C2" s="3"/>
      <c r="D2" s="4" t="s">
        <v>10</v>
      </c>
      <c r="E2" s="4" t="str">
        <f>F2&amp;G2&amp;I2&amp;"."&amp;J2</f>
        <v>AS12CT.G</v>
      </c>
      <c r="F2" s="4" t="str">
        <f>'[1]Price List'!F48</f>
        <v>AS</v>
      </c>
      <c r="G2" s="4" t="s">
        <v>11</v>
      </c>
      <c r="H2" s="4"/>
      <c r="I2" s="5" t="s">
        <v>2</v>
      </c>
      <c r="J2" s="4" t="s">
        <v>3</v>
      </c>
      <c r="K2" s="4"/>
      <c r="L2" s="4"/>
      <c r="M2" s="6" t="s">
        <v>12</v>
      </c>
      <c r="N2" s="3" t="str">
        <f>IF(AU2&gt;1,"Non-Std"," ")</f>
        <v xml:space="preserve"> </v>
      </c>
      <c r="O2" s="7" t="s">
        <v>5</v>
      </c>
      <c r="P2" s="6" t="s">
        <v>6</v>
      </c>
      <c r="Q2" s="8" t="s">
        <v>7</v>
      </c>
      <c r="R2" s="8"/>
      <c r="S2" s="7"/>
      <c r="T2" s="9"/>
      <c r="U2" s="10" t="str">
        <f>IF(AU2=1,"Y",IF(AU2&gt;1,"NR"," "))</f>
        <v>Y</v>
      </c>
      <c r="V2" s="11">
        <f>IF(AU2=1,AV2,IF(AU2=2,AW2,IF(AU2=3,AX2,IF(AU2=4,AY2,IF(AU2=5,AZ2,IF(AU2=6,BA2,BB2))))))</f>
        <v>22</v>
      </c>
      <c r="W2" s="12">
        <f>IF(B2&gt;0,V2*B2,0)</f>
        <v>66</v>
      </c>
      <c r="X2" s="13">
        <f>IF(AND(AU2&gt;1,'[1]Price List'!$AG$4869&gt;0,'[1]Price List'!$AI$4869&lt;20%),'[1]Price List'!$AI$4869,IF(AND(AU2&gt;1,'[1]Price List'!$AG$4869&gt;0,'[1]Price List'!$AI$4869&gt;=20%),20%,'[1]Price List'!$AI$4869))</f>
        <v>0.35</v>
      </c>
      <c r="Y2" s="14">
        <f>ROUND(IF(B2&gt;0,((V2*(1-(1*X2)))),0),2)</f>
        <v>14.3</v>
      </c>
      <c r="Z2" s="14">
        <f>B2*Y2</f>
        <v>42.900000000000006</v>
      </c>
      <c r="AA2" s="15"/>
      <c r="AG2" s="17"/>
      <c r="AN2" s="16" t="s">
        <v>8</v>
      </c>
      <c r="AO2" s="18"/>
      <c r="AP2" s="19"/>
      <c r="AQ2" s="20"/>
      <c r="AR2" s="21"/>
      <c r="AS2" s="22"/>
      <c r="AT2" s="21"/>
      <c r="AU2" s="21">
        <v>1</v>
      </c>
      <c r="AV2" s="17">
        <v>22</v>
      </c>
      <c r="AW2" s="23">
        <f>$AV2*BF2</f>
        <v>0</v>
      </c>
      <c r="AX2" s="23">
        <f>$AV2*BG2</f>
        <v>0</v>
      </c>
      <c r="AY2" s="23">
        <f>$AV2*BH2</f>
        <v>0</v>
      </c>
      <c r="AZ2" s="23">
        <f>$AV2*BI2</f>
        <v>0</v>
      </c>
      <c r="BA2" s="23">
        <f>$AV2*BJ2</f>
        <v>0</v>
      </c>
      <c r="BB2" s="23">
        <f>$AV2*BK2</f>
        <v>0</v>
      </c>
      <c r="BC2" s="16" t="s">
        <v>9</v>
      </c>
      <c r="BE2" s="24"/>
      <c r="BF2" s="24">
        <v>0</v>
      </c>
      <c r="BG2" s="24">
        <v>0</v>
      </c>
      <c r="BH2" s="24">
        <v>0</v>
      </c>
      <c r="BI2" s="24">
        <v>0</v>
      </c>
      <c r="BJ2" s="24">
        <v>0</v>
      </c>
      <c r="BK2" s="24">
        <v>0</v>
      </c>
      <c r="BY2" s="16" t="str">
        <f>IF(AW2&gt;0,D2&amp;"-("&amp; AO2&amp;")"," ")</f>
        <v xml:space="preserve"> </v>
      </c>
      <c r="BZ2" s="17" t="str">
        <f>IF(AW2&gt;0,$O2," ")</f>
        <v xml:space="preserve"> </v>
      </c>
      <c r="CA2" s="17" t="str">
        <f>IF(AW2&gt;0,AW2," ")</f>
        <v xml:space="preserve"> </v>
      </c>
      <c r="CC2" s="16" t="str">
        <f>IF(AX2&gt;0,D2&amp;"-("&amp;AP2&amp;")"," ")</f>
        <v xml:space="preserve"> </v>
      </c>
      <c r="CD2" s="17" t="str">
        <f>IF(AX2&gt;0,$O2," ")</f>
        <v xml:space="preserve"> </v>
      </c>
      <c r="CE2" s="17" t="str">
        <f>IF(AX2&gt;0,AX2,"  ")</f>
        <v xml:space="preserve">  </v>
      </c>
      <c r="CG2" s="16" t="str">
        <f>IF(AY2&gt;0,D2&amp;"-("&amp;AQ2&amp;")"," ")</f>
        <v xml:space="preserve"> </v>
      </c>
      <c r="CH2" s="17" t="str">
        <f>IF(AY2&gt;0,$O2," ")</f>
        <v xml:space="preserve"> </v>
      </c>
      <c r="CI2" s="17" t="str">
        <f>IF(AY2&gt;0,AY2," ")</f>
        <v xml:space="preserve"> </v>
      </c>
      <c r="CK2" s="16" t="str">
        <f>IF(AZ2&gt;0,D2&amp;"-("&amp;AR2&amp;")"," ")</f>
        <v xml:space="preserve"> </v>
      </c>
      <c r="CL2" s="17" t="str">
        <f>IF(AZ2&gt;0,$O2," ")</f>
        <v xml:space="preserve"> </v>
      </c>
      <c r="CM2" s="17" t="str">
        <f>IF(AZ2&gt;0,AZ2," ")</f>
        <v xml:space="preserve"> </v>
      </c>
      <c r="CO2" s="16" t="str">
        <f>IF(BA2&gt;0,D2&amp;"-("&amp;AS2&amp;")"," ")</f>
        <v xml:space="preserve"> </v>
      </c>
      <c r="CP2" s="17" t="str">
        <f>IF(BA2&gt;0,$O2," ")</f>
        <v xml:space="preserve"> </v>
      </c>
      <c r="CQ2" s="17" t="str">
        <f>IF(BA2&gt;0,BA2," ")</f>
        <v xml:space="preserve"> </v>
      </c>
      <c r="CS2" s="16" t="str">
        <f>IF(BB2&gt;0,D2&amp;"-"&amp;AT2," ")</f>
        <v xml:space="preserve"> </v>
      </c>
      <c r="CT2" s="17" t="str">
        <f>IF(BB2&gt;0,$O2," ")</f>
        <v xml:space="preserve"> </v>
      </c>
      <c r="CU2" s="17" t="str">
        <f>IF(BB2&gt;0,BB2," ")</f>
        <v xml:space="preserve"> </v>
      </c>
      <c r="IN2" s="16" t="str">
        <f>IF(AU2&gt;1,'[1]Price List'!B25," ")</f>
        <v xml:space="preserve"> </v>
      </c>
      <c r="IO2" s="16" t="str">
        <f>IF(AU2&gt;1,D2," ")</f>
        <v xml:space="preserve"> </v>
      </c>
      <c r="IP2" s="16" t="str">
        <f>IF($AU2&gt;1,S2," ")</f>
        <v xml:space="preserve"> </v>
      </c>
      <c r="IQ2" s="16" t="str">
        <f>IF($AU2&gt;1,T2," ")</f>
        <v xml:space="preserve"> </v>
      </c>
    </row>
    <row r="3" spans="1:251" s="16" customFormat="1" ht="18" x14ac:dyDescent="0.25">
      <c r="A3" s="1">
        <f>'[1]Price List'!A142+1</f>
        <v>124</v>
      </c>
      <c r="B3" s="2">
        <v>1</v>
      </c>
      <c r="C3" s="25"/>
      <c r="D3" s="4" t="s">
        <v>13</v>
      </c>
      <c r="E3" s="4" t="str">
        <f>F3&amp;L3&amp;K3&amp;G3&amp;H3&amp;I3&amp;"."&amp;J3&amp;T3</f>
        <v>EGD1490CT.G18</v>
      </c>
      <c r="F3" s="26" t="str">
        <f>'[1]Price List'!F142</f>
        <v>E</v>
      </c>
      <c r="G3" s="27" t="s">
        <v>14</v>
      </c>
      <c r="H3" s="4" t="str">
        <f>LEFT(O3,2)</f>
        <v>90</v>
      </c>
      <c r="I3" s="5" t="s">
        <v>2</v>
      </c>
      <c r="J3" s="4" t="s">
        <v>3</v>
      </c>
      <c r="K3" s="4" t="s">
        <v>15</v>
      </c>
      <c r="L3" s="28" t="s">
        <v>3</v>
      </c>
      <c r="M3" s="6" t="s">
        <v>16</v>
      </c>
      <c r="N3" s="29" t="str">
        <f>IF(AU3&gt;1,"Non-Std"," ")</f>
        <v xml:space="preserve"> </v>
      </c>
      <c r="O3" s="7" t="s">
        <v>17</v>
      </c>
      <c r="P3" s="6" t="s">
        <v>6</v>
      </c>
      <c r="Q3" s="8" t="str">
        <f>IF(T3&gt;16,"Gore Locked Segment",IF(T3&lt;17,"Welded Segments"))</f>
        <v>Gore Locked Segment</v>
      </c>
      <c r="R3" s="8"/>
      <c r="S3" s="7" t="s">
        <v>18</v>
      </c>
      <c r="T3" s="30">
        <v>18</v>
      </c>
      <c r="U3" s="10" t="str">
        <f>IF(AU3=1,"Y",IF(AU3&gt;1,"NR"," "))</f>
        <v>Y</v>
      </c>
      <c r="V3" s="11">
        <f>IF(AU3=1,AV3,IF(AU3=2,AW3,IF(AU3=3,AX3,IF(AU3=4,AY3,IF(AU3=5,AZ3,IF(AU3=6,BA3,BB3))))))</f>
        <v>161</v>
      </c>
      <c r="W3" s="12">
        <f>IF(B3&gt;0,V3*B3,0)</f>
        <v>161</v>
      </c>
      <c r="X3" s="13">
        <f>IF(AND(AU3&gt;1,'[1]Price List'!$AG$4869&gt;0,'[1]Price List'!$AI$4869&lt;20%),'[1]Price List'!$AI$4869,IF(AND(AU3&gt;1,'[1]Price List'!$AG$4869&gt;0,'[1]Price List'!$AI$4869&gt;=20%),20%,'[1]Price List'!$AI$4869))</f>
        <v>0.35</v>
      </c>
      <c r="Y3" s="14">
        <f>ROUND(IF(B3&gt;0,((V3*(1-(1*X3)))),0),2)</f>
        <v>104.65</v>
      </c>
      <c r="Z3" s="14">
        <f>B3*Y3</f>
        <v>104.65</v>
      </c>
      <c r="AA3" s="15"/>
      <c r="AG3" s="17"/>
      <c r="AM3" s="31"/>
      <c r="AN3" s="16">
        <v>18</v>
      </c>
      <c r="AO3" s="18">
        <v>16</v>
      </c>
      <c r="AP3" s="19">
        <v>14</v>
      </c>
      <c r="AQ3" s="20">
        <v>12</v>
      </c>
      <c r="AR3" s="21">
        <v>10</v>
      </c>
      <c r="AS3" s="22"/>
      <c r="AT3" s="21"/>
      <c r="AU3" s="21">
        <f>IF(T3=AN3,1,IF(T3=AO3,2,IF(T3=AP3,3,IF(T3=AQ3,4,IF(T3=AR3,5,IF(T3=AS3,6,IF(T3=AT3,7,0)))))))</f>
        <v>1</v>
      </c>
      <c r="AV3" s="17">
        <v>161</v>
      </c>
      <c r="AW3" s="17">
        <f>$AV3*BF3</f>
        <v>343.02737903225812</v>
      </c>
      <c r="AX3" s="17">
        <f>$AV3*BG3</f>
        <v>350.25777217741938</v>
      </c>
      <c r="AY3" s="17">
        <f>$AV3*BH3</f>
        <v>364.71855846774196</v>
      </c>
      <c r="AZ3" s="17">
        <f>$AV3*BI3</f>
        <v>382.72881048387092</v>
      </c>
      <c r="BA3" s="17">
        <f>$AV3*BJ3</f>
        <v>0</v>
      </c>
      <c r="BB3" s="17">
        <f>$AV3*BK3</f>
        <v>0</v>
      </c>
      <c r="BC3" s="16" t="s">
        <v>9</v>
      </c>
      <c r="BE3" s="24"/>
      <c r="BF3" s="32">
        <v>2.1306048387096777</v>
      </c>
      <c r="BG3" s="24">
        <v>2.175514112903226</v>
      </c>
      <c r="BH3" s="24">
        <v>2.2653326612903228</v>
      </c>
      <c r="BI3" s="24">
        <v>2.3771975806451611</v>
      </c>
      <c r="BJ3" s="33">
        <v>0</v>
      </c>
      <c r="BK3" s="24">
        <v>0</v>
      </c>
      <c r="BY3" s="16" t="str">
        <f>IF(AW3&gt;0,D3&amp;"-("&amp; AO3&amp;")"," ")</f>
        <v>EGD1490C-(16)</v>
      </c>
      <c r="BZ3" s="17" t="str">
        <f>IF(AW3&gt;0,$O3," ")</f>
        <v>90 deg Gored/Segemented El- 1D</v>
      </c>
      <c r="CA3" s="17">
        <f>IF(AW3&gt;0,AW3," ")</f>
        <v>343.02737903225812</v>
      </c>
      <c r="CC3" s="16" t="str">
        <f>IF(AX3&gt;0,D3&amp;"-("&amp;AP3&amp;")"," ")</f>
        <v>EGD1490C-(14)</v>
      </c>
      <c r="CD3" s="17" t="str">
        <f>IF(AX3&gt;0,$O3," ")</f>
        <v>90 deg Gored/Segemented El- 1D</v>
      </c>
      <c r="CE3" s="17">
        <f>IF(AX3&gt;0,AX3,"  ")</f>
        <v>350.25777217741938</v>
      </c>
      <c r="CG3" s="16" t="str">
        <f>IF(AY3&gt;0,D3&amp;"-("&amp;AQ3&amp;")"," ")</f>
        <v>EGD1490C-(12)</v>
      </c>
      <c r="CH3" s="17" t="str">
        <f>IF(AY3&gt;0,$O3," ")</f>
        <v>90 deg Gored/Segemented El- 1D</v>
      </c>
      <c r="CI3" s="17">
        <f>IF(AY3&gt;0,AY3," ")</f>
        <v>364.71855846774196</v>
      </c>
      <c r="CK3" s="16" t="str">
        <f>IF(AZ3&gt;0,D3&amp;"-("&amp;AR3&amp;")"," ")</f>
        <v>EGD1490C-(10)</v>
      </c>
      <c r="CL3" s="17" t="str">
        <f>IF(AZ3&gt;0,$O3," ")</f>
        <v>90 deg Gored/Segemented El- 1D</v>
      </c>
      <c r="CM3" s="17">
        <f>IF(AZ3&gt;0,AZ3," ")</f>
        <v>382.72881048387092</v>
      </c>
      <c r="CO3" s="16" t="str">
        <f>IF(BA3&gt;0,D3&amp;"-("&amp;AS3&amp;")"," ")</f>
        <v xml:space="preserve"> </v>
      </c>
      <c r="CP3" s="17" t="str">
        <f>IF(BA3&gt;0,$O3," ")</f>
        <v xml:space="preserve"> </v>
      </c>
      <c r="CQ3" s="17" t="str">
        <f>IF(BA3&gt;0,BA3," ")</f>
        <v xml:space="preserve"> </v>
      </c>
      <c r="CS3" s="16" t="str">
        <f>IF(BB3&gt;0,D3&amp;"-"&amp;AT3," ")</f>
        <v xml:space="preserve"> </v>
      </c>
      <c r="CT3" s="17" t="str">
        <f>IF(BB3&gt;0,$O3," ")</f>
        <v xml:space="preserve"> </v>
      </c>
      <c r="CU3" s="17" t="str">
        <f>IF(BB3&gt;0,BB3," ")</f>
        <v xml:space="preserve"> </v>
      </c>
      <c r="IN3" s="16" t="str">
        <f>IF(AU3&gt;1,'[1]Price List'!B119," ")</f>
        <v xml:space="preserve"> </v>
      </c>
      <c r="IO3" s="16" t="str">
        <f>IF(AU3&gt;1,D3," ")</f>
        <v xml:space="preserve"> </v>
      </c>
      <c r="IP3" s="16" t="str">
        <f>IF($AU3&gt;1,S3," ")</f>
        <v xml:space="preserve"> </v>
      </c>
      <c r="IQ3" s="16" t="str">
        <f>IF($AU3&gt;1,T3," ")</f>
        <v xml:space="preserve"> </v>
      </c>
    </row>
    <row r="4" spans="1:251" s="16" customFormat="1" ht="16.5" x14ac:dyDescent="0.25">
      <c r="A4" s="1">
        <f>'[1]Price List'!A410+1</f>
        <v>392</v>
      </c>
      <c r="B4" s="2">
        <v>3</v>
      </c>
      <c r="C4" s="3"/>
      <c r="D4" s="34" t="s">
        <v>19</v>
      </c>
      <c r="E4" s="4" t="str">
        <f>F4&amp;G4&amp;H4&amp;I4&amp;J4&amp;K4&amp;L4</f>
        <v>CL10</v>
      </c>
      <c r="F4" s="3" t="str">
        <f>'[1]Price List'!F410</f>
        <v>CL</v>
      </c>
      <c r="G4" s="27" t="s">
        <v>1</v>
      </c>
      <c r="H4" s="3"/>
      <c r="I4" s="3"/>
      <c r="J4" s="3"/>
      <c r="K4" s="3"/>
      <c r="L4" s="4"/>
      <c r="M4" s="6" t="s">
        <v>4</v>
      </c>
      <c r="N4" s="3" t="str">
        <f>IF(AU4&gt;1,"Non-Std"," ")</f>
        <v xml:space="preserve"> </v>
      </c>
      <c r="O4" s="35" t="s">
        <v>20</v>
      </c>
      <c r="P4" s="6"/>
      <c r="Q4" s="8" t="s">
        <v>21</v>
      </c>
      <c r="R4" s="8"/>
      <c r="S4" s="7" t="s">
        <v>22</v>
      </c>
      <c r="T4" s="36" t="s">
        <v>8</v>
      </c>
      <c r="U4" s="10" t="str">
        <f>IF(AU4=1,"Y",IF(AU4&gt;1,"NR"," "))</f>
        <v>Y</v>
      </c>
      <c r="V4" s="11">
        <f>IF(AU4=1,AV4,IF(AU4=2,AW4,IF(AU4=3,AX4,IF(AU4=4,AY4,IF(AU4=5,AZ4,IF(AU4=6,BA4,BB4))))))</f>
        <v>10.9</v>
      </c>
      <c r="W4" s="12">
        <f>IF(B4&gt;0,V4*B4,0)</f>
        <v>32.700000000000003</v>
      </c>
      <c r="X4" s="13">
        <f>IF(AND(W4&gt;0,'[1]Price List'!$AG$4869&gt;0.3),30%,'[1]Price List'!$AG$4869)</f>
        <v>0.3</v>
      </c>
      <c r="Y4" s="14">
        <f>ROUND(IF(B4&gt;0,((V4*(1-(1*X4)))),0),2)</f>
        <v>7.63</v>
      </c>
      <c r="Z4" s="14">
        <f>B4*Y4</f>
        <v>22.89</v>
      </c>
      <c r="AA4" s="15"/>
      <c r="AG4" s="17"/>
      <c r="AN4" s="16" t="s">
        <v>8</v>
      </c>
      <c r="AO4" s="18"/>
      <c r="AP4" s="19"/>
      <c r="AQ4" s="20"/>
      <c r="AR4" s="21"/>
      <c r="AS4" s="22"/>
      <c r="AT4" s="21"/>
      <c r="AU4" s="21">
        <v>1</v>
      </c>
      <c r="AV4" s="17">
        <v>10.9</v>
      </c>
      <c r="AW4" s="17">
        <f>$AV4*BF4</f>
        <v>0</v>
      </c>
      <c r="AX4" s="17">
        <f>$AV4*BG4</f>
        <v>0</v>
      </c>
      <c r="AY4" s="17">
        <f>$AV4*BH4</f>
        <v>0</v>
      </c>
      <c r="AZ4" s="17">
        <f>$AV4*BI4</f>
        <v>0</v>
      </c>
      <c r="BA4" s="17">
        <f>$AV4*BJ4</f>
        <v>0</v>
      </c>
      <c r="BB4" s="17">
        <f>$AV4*BK4</f>
        <v>0</v>
      </c>
      <c r="BC4" s="16" t="s">
        <v>9</v>
      </c>
      <c r="BE4" s="24"/>
      <c r="BF4" s="24">
        <v>0</v>
      </c>
      <c r="BG4" s="24">
        <v>0</v>
      </c>
      <c r="BH4" s="24">
        <v>0</v>
      </c>
      <c r="BI4" s="24">
        <v>0</v>
      </c>
      <c r="BJ4" s="24">
        <v>0</v>
      </c>
      <c r="BK4" s="24">
        <v>0</v>
      </c>
      <c r="BY4" s="16" t="str">
        <f>IF(AW4&gt;0,D4&amp;"-("&amp; AO4&amp;")"," ")</f>
        <v xml:space="preserve"> </v>
      </c>
      <c r="BZ4" s="17" t="str">
        <f>IF(AW4&gt;0,$O4," ")</f>
        <v xml:space="preserve"> </v>
      </c>
      <c r="CA4" s="17" t="str">
        <f>IF(AW4&gt;0,AW4," ")</f>
        <v xml:space="preserve"> </v>
      </c>
      <c r="CC4" s="16" t="str">
        <f>IF(AX4&gt;0,D4&amp;"-("&amp;AP4&amp;")"," ")</f>
        <v xml:space="preserve"> </v>
      </c>
      <c r="CD4" s="17" t="str">
        <f>IF(AX4&gt;0,$O4," ")</f>
        <v xml:space="preserve"> </v>
      </c>
      <c r="CE4" s="17" t="str">
        <f>IF(AX4&gt;0,AX4,"  ")</f>
        <v xml:space="preserve">  </v>
      </c>
      <c r="CG4" s="16" t="str">
        <f>IF(AY4&gt;0,D4&amp;"-("&amp;AQ4&amp;")"," ")</f>
        <v xml:space="preserve"> </v>
      </c>
      <c r="CH4" s="17" t="str">
        <f>IF(AY4&gt;0,$O4," ")</f>
        <v xml:space="preserve"> </v>
      </c>
      <c r="CI4" s="17" t="str">
        <f>IF(AY4&gt;0,AY4," ")</f>
        <v xml:space="preserve"> </v>
      </c>
      <c r="CK4" s="16" t="str">
        <f>IF(AZ4&gt;0,D4&amp;"-("&amp;AR4&amp;")"," ")</f>
        <v xml:space="preserve"> </v>
      </c>
      <c r="CL4" s="17" t="str">
        <f>IF(AZ4&gt;0,$O4," ")</f>
        <v xml:space="preserve"> </v>
      </c>
      <c r="CM4" s="17" t="str">
        <f>IF(AZ4&gt;0,AZ4," ")</f>
        <v xml:space="preserve"> </v>
      </c>
      <c r="CO4" s="16" t="str">
        <f>IF(BA4&gt;0,D4&amp;"-("&amp;AS4&amp;")"," ")</f>
        <v xml:space="preserve"> </v>
      </c>
      <c r="CP4" s="17" t="str">
        <f>IF(BA4&gt;0,$O4," ")</f>
        <v xml:space="preserve"> </v>
      </c>
      <c r="CQ4" s="17" t="str">
        <f>IF(BA4&gt;0,BA4," ")</f>
        <v xml:space="preserve"> </v>
      </c>
      <c r="CS4" s="16" t="str">
        <f>IF(BB4&gt;0,D4&amp;"-"&amp;AT4," ")</f>
        <v xml:space="preserve"> </v>
      </c>
      <c r="CT4" s="17" t="str">
        <f>IF(BB4&gt;0,$O4," ")</f>
        <v xml:space="preserve"> </v>
      </c>
      <c r="CU4" s="17" t="str">
        <f>IF(BB4&gt;0,BB4," ")</f>
        <v xml:space="preserve"> </v>
      </c>
      <c r="IN4" s="16" t="str">
        <f>IF(AU4&gt;1,#REF!," ")</f>
        <v xml:space="preserve"> </v>
      </c>
      <c r="IO4" s="16" t="str">
        <f>IF(AU4&gt;1,D4," ")</f>
        <v xml:space="preserve"> </v>
      </c>
      <c r="IP4" s="16" t="str">
        <f>IF($AU4&gt;1,S4," ")</f>
        <v xml:space="preserve"> </v>
      </c>
      <c r="IQ4" s="16" t="str">
        <f>IF($AU4&gt;1,T4," ")</f>
        <v xml:space="preserve"> </v>
      </c>
    </row>
    <row r="5" spans="1:251" s="16" customFormat="1" ht="16.5" hidden="1" x14ac:dyDescent="0.25">
      <c r="A5" s="1">
        <f>A4+1</f>
        <v>393</v>
      </c>
      <c r="B5" s="2">
        <f>IF(AND('[1]RL Duct'!$BP$12=1,'[1]RL Duct'!$BO$12=1,'[1]RL Duct'!AE21&gt;0),'[1]RL Duct'!AE21,0)</f>
        <v>0</v>
      </c>
      <c r="C5" s="3"/>
      <c r="D5" s="34" t="s">
        <v>23</v>
      </c>
      <c r="E5" s="4" t="str">
        <f>F5&amp;G5&amp;H5&amp;I5&amp;J5&amp;K5&amp;L5</f>
        <v>CL11</v>
      </c>
      <c r="F5" s="3" t="str">
        <f>F4</f>
        <v>CL</v>
      </c>
      <c r="G5" s="27" t="s">
        <v>24</v>
      </c>
      <c r="H5" s="3"/>
      <c r="I5" s="3"/>
      <c r="J5" s="3"/>
      <c r="K5" s="3"/>
      <c r="L5" s="4"/>
      <c r="M5" s="6" t="s">
        <v>25</v>
      </c>
      <c r="N5" s="3" t="str">
        <f>IF(AU5&gt;1,"Non-Std"," ")</f>
        <v xml:space="preserve"> </v>
      </c>
      <c r="O5" s="35" t="s">
        <v>20</v>
      </c>
      <c r="P5" s="6"/>
      <c r="Q5" s="8" t="s">
        <v>21</v>
      </c>
      <c r="R5" s="8"/>
      <c r="S5" s="7" t="s">
        <v>22</v>
      </c>
      <c r="T5" s="36" t="s">
        <v>8</v>
      </c>
      <c r="U5" s="10" t="str">
        <f>IF(AU5=1,"Y",IF(AU5&gt;1,"NR"," "))</f>
        <v>Y</v>
      </c>
      <c r="V5" s="11">
        <f>IF(AU5=1,AV5,IF(AU5=2,AW5,IF(AU5=3,AX5,IF(AU5=4,AY5,IF(AU5=5,AZ5,IF(AU5=6,BA5,BB5))))))</f>
        <v>11.4</v>
      </c>
      <c r="W5" s="12">
        <f>IF(B5&gt;0,V5*B5,0)</f>
        <v>0</v>
      </c>
      <c r="X5" s="13">
        <f>IF(AND(W5&gt;0,'[1]Price List'!$AG$4869&gt;0.3),30%,'[1]Price List'!$AG$4869)</f>
        <v>0.35</v>
      </c>
      <c r="Y5" s="14">
        <f>ROUND(IF(B5&gt;0,((V5*(1-(1*X5)))),0),2)</f>
        <v>0</v>
      </c>
      <c r="Z5" s="14">
        <f>B5*Y5</f>
        <v>0</v>
      </c>
      <c r="AA5" s="15"/>
      <c r="AG5" s="17"/>
      <c r="AN5" s="16" t="s">
        <v>8</v>
      </c>
      <c r="AO5" s="18"/>
      <c r="AP5" s="19"/>
      <c r="AQ5" s="20"/>
      <c r="AR5" s="21"/>
      <c r="AS5" s="22"/>
      <c r="AT5" s="21"/>
      <c r="AU5" s="21">
        <v>1</v>
      </c>
      <c r="AV5" s="17">
        <v>11.4</v>
      </c>
      <c r="AW5" s="17">
        <f>$AV5*BF5</f>
        <v>0</v>
      </c>
      <c r="AX5" s="17">
        <f>$AV5*BG5</f>
        <v>0</v>
      </c>
      <c r="AY5" s="17">
        <f>$AV5*BH5</f>
        <v>0</v>
      </c>
      <c r="AZ5" s="17">
        <f>$AV5*BI5</f>
        <v>0</v>
      </c>
      <c r="BA5" s="17">
        <f>$AV5*BJ5</f>
        <v>0</v>
      </c>
      <c r="BB5" s="17">
        <f>$AV5*BK5</f>
        <v>0</v>
      </c>
      <c r="BC5" s="16" t="s">
        <v>9</v>
      </c>
      <c r="BE5" s="24"/>
      <c r="BF5" s="24">
        <v>0</v>
      </c>
      <c r="BG5" s="24">
        <v>0</v>
      </c>
      <c r="BH5" s="24">
        <v>0</v>
      </c>
      <c r="BI5" s="24">
        <v>0</v>
      </c>
      <c r="BJ5" s="24">
        <v>0</v>
      </c>
      <c r="BK5" s="24">
        <v>0</v>
      </c>
      <c r="BY5" s="16" t="str">
        <f>IF(AW5&gt;0,D5&amp;"-("&amp; AO5&amp;")"," ")</f>
        <v xml:space="preserve"> </v>
      </c>
      <c r="BZ5" s="17" t="str">
        <f>IF(AW5&gt;0,$O5," ")</f>
        <v xml:space="preserve"> </v>
      </c>
      <c r="CA5" s="17" t="str">
        <f>IF(AW5&gt;0,AW5," ")</f>
        <v xml:space="preserve"> </v>
      </c>
      <c r="CC5" s="16" t="str">
        <f>IF(AX5&gt;0,D5&amp;"-("&amp;AP5&amp;")"," ")</f>
        <v xml:space="preserve"> </v>
      </c>
      <c r="CD5" s="17" t="str">
        <f>IF(AX5&gt;0,$O5," ")</f>
        <v xml:space="preserve"> </v>
      </c>
      <c r="CE5" s="17" t="str">
        <f>IF(AX5&gt;0,AX5,"  ")</f>
        <v xml:space="preserve">  </v>
      </c>
      <c r="CG5" s="16" t="str">
        <f>IF(AY5&gt;0,D5&amp;"-("&amp;AQ5&amp;")"," ")</f>
        <v xml:space="preserve"> </v>
      </c>
      <c r="CH5" s="17" t="str">
        <f>IF(AY5&gt;0,$O5," ")</f>
        <v xml:space="preserve"> </v>
      </c>
      <c r="CI5" s="17" t="str">
        <f>IF(AY5&gt;0,AY5," ")</f>
        <v xml:space="preserve"> </v>
      </c>
      <c r="CK5" s="16" t="str">
        <f>IF(AZ5&gt;0,D5&amp;"-("&amp;AR5&amp;")"," ")</f>
        <v xml:space="preserve"> </v>
      </c>
      <c r="CL5" s="17" t="str">
        <f>IF(AZ5&gt;0,$O5," ")</f>
        <v xml:space="preserve"> </v>
      </c>
      <c r="CM5" s="17" t="str">
        <f>IF(AZ5&gt;0,AZ5," ")</f>
        <v xml:space="preserve"> </v>
      </c>
      <c r="CO5" s="16" t="str">
        <f>IF(BA5&gt;0,D5&amp;"-("&amp;AS5&amp;")"," ")</f>
        <v xml:space="preserve"> </v>
      </c>
      <c r="CP5" s="17" t="str">
        <f>IF(BA5&gt;0,$O5," ")</f>
        <v xml:space="preserve"> </v>
      </c>
      <c r="CQ5" s="17" t="str">
        <f>IF(BA5&gt;0,BA5," ")</f>
        <v xml:space="preserve"> </v>
      </c>
      <c r="CS5" s="16" t="str">
        <f>IF(BB5&gt;0,D5&amp;"-"&amp;AT5," ")</f>
        <v xml:space="preserve"> </v>
      </c>
      <c r="CT5" s="17" t="str">
        <f>IF(BB5&gt;0,$O5," ")</f>
        <v xml:space="preserve"> </v>
      </c>
      <c r="CU5" s="17" t="str">
        <f>IF(BB5&gt;0,BB5," ")</f>
        <v xml:space="preserve"> </v>
      </c>
      <c r="IN5" s="16" t="str">
        <f>IF(AU5&gt;1,#REF!," ")</f>
        <v xml:space="preserve"> </v>
      </c>
      <c r="IO5" s="16" t="str">
        <f>IF(AU5&gt;1,D5," ")</f>
        <v xml:space="preserve"> </v>
      </c>
      <c r="IP5" s="16" t="str">
        <f>IF($AU5&gt;1,S5," ")</f>
        <v xml:space="preserve"> </v>
      </c>
      <c r="IQ5" s="16" t="str">
        <f>IF($AU5&gt;1,T5," ")</f>
        <v xml:space="preserve"> </v>
      </c>
    </row>
    <row r="6" spans="1:251" s="16" customFormat="1" ht="16.5" x14ac:dyDescent="0.25">
      <c r="A6" s="1">
        <f>A5+1</f>
        <v>394</v>
      </c>
      <c r="B6" s="2">
        <v>7</v>
      </c>
      <c r="C6" s="3"/>
      <c r="D6" s="34" t="s">
        <v>26</v>
      </c>
      <c r="E6" s="4" t="str">
        <f>F6&amp;G6&amp;H6&amp;I6&amp;J6&amp;K6&amp;L6</f>
        <v>CL12</v>
      </c>
      <c r="F6" s="3" t="str">
        <f>F5</f>
        <v>CL</v>
      </c>
      <c r="G6" s="27" t="s">
        <v>11</v>
      </c>
      <c r="H6" s="3"/>
      <c r="I6" s="3"/>
      <c r="J6" s="3"/>
      <c r="K6" s="3"/>
      <c r="L6" s="4"/>
      <c r="M6" s="6" t="s">
        <v>12</v>
      </c>
      <c r="N6" s="3" t="str">
        <f>IF(AU6&gt;1,"Non-Std"," ")</f>
        <v xml:space="preserve"> </v>
      </c>
      <c r="O6" s="35" t="s">
        <v>20</v>
      </c>
      <c r="P6" s="6"/>
      <c r="Q6" s="8" t="s">
        <v>21</v>
      </c>
      <c r="R6" s="8"/>
      <c r="S6" s="7" t="s">
        <v>22</v>
      </c>
      <c r="T6" s="36" t="s">
        <v>8</v>
      </c>
      <c r="U6" s="10" t="str">
        <f>IF(AU6=1,"Y",IF(AU6&gt;1,"NR"," "))</f>
        <v>Y</v>
      </c>
      <c r="V6" s="11">
        <f>IF(AU6=1,AV6,IF(AU6=2,AW6,IF(AU6=3,AX6,IF(AU6=4,AY6,IF(AU6=5,AZ6,IF(AU6=6,BA6,BB6))))))</f>
        <v>12</v>
      </c>
      <c r="W6" s="12">
        <f>IF(B6&gt;0,V6*B6,0)</f>
        <v>84</v>
      </c>
      <c r="X6" s="13">
        <f>IF(AND(W6&gt;0,'[1]Price List'!$AG$4869&gt;0.3),30%,'[1]Price List'!$AG$4869)</f>
        <v>0.3</v>
      </c>
      <c r="Y6" s="14">
        <f>ROUND(IF(B6&gt;0,((V6*(1-(1*X6)))),0),2)</f>
        <v>8.4</v>
      </c>
      <c r="Z6" s="14">
        <f>B6*Y6</f>
        <v>58.800000000000004</v>
      </c>
      <c r="AA6" s="15"/>
      <c r="AG6" s="17"/>
      <c r="AN6" s="16" t="s">
        <v>8</v>
      </c>
      <c r="AO6" s="18"/>
      <c r="AP6" s="19"/>
      <c r="AQ6" s="20"/>
      <c r="AR6" s="21"/>
      <c r="AS6" s="22"/>
      <c r="AT6" s="21"/>
      <c r="AU6" s="21">
        <v>1</v>
      </c>
      <c r="AV6" s="17">
        <v>12</v>
      </c>
      <c r="AW6" s="17">
        <f>$AV6*BF6</f>
        <v>0</v>
      </c>
      <c r="AX6" s="17">
        <f>$AV6*BG6</f>
        <v>0</v>
      </c>
      <c r="AY6" s="17">
        <f>$AV6*BH6</f>
        <v>0</v>
      </c>
      <c r="AZ6" s="17">
        <f>$AV6*BI6</f>
        <v>0</v>
      </c>
      <c r="BA6" s="17">
        <f>$AV6*BJ6</f>
        <v>0</v>
      </c>
      <c r="BB6" s="17">
        <f>$AV6*BK6</f>
        <v>0</v>
      </c>
      <c r="BC6" s="16" t="s">
        <v>9</v>
      </c>
      <c r="BE6" s="24"/>
      <c r="BF6" s="24">
        <v>0</v>
      </c>
      <c r="BG6" s="24">
        <v>0</v>
      </c>
      <c r="BH6" s="24">
        <v>0</v>
      </c>
      <c r="BI6" s="24">
        <v>0</v>
      </c>
      <c r="BJ6" s="24">
        <v>0</v>
      </c>
      <c r="BK6" s="24">
        <v>0</v>
      </c>
      <c r="BY6" s="16" t="str">
        <f>IF(AW6&gt;0,D6&amp;"-("&amp; AO6&amp;")"," ")</f>
        <v xml:space="preserve"> </v>
      </c>
      <c r="BZ6" s="17" t="str">
        <f>IF(AW6&gt;0,$O6," ")</f>
        <v xml:space="preserve"> </v>
      </c>
      <c r="CA6" s="17" t="str">
        <f>IF(AW6&gt;0,AW6," ")</f>
        <v xml:space="preserve"> </v>
      </c>
      <c r="CC6" s="16" t="str">
        <f>IF(AX6&gt;0,D6&amp;"-("&amp;AP6&amp;")"," ")</f>
        <v xml:space="preserve"> </v>
      </c>
      <c r="CD6" s="17" t="str">
        <f>IF(AX6&gt;0,$O6," ")</f>
        <v xml:space="preserve"> </v>
      </c>
      <c r="CE6" s="17" t="str">
        <f>IF(AX6&gt;0,AX6,"  ")</f>
        <v xml:space="preserve">  </v>
      </c>
      <c r="CG6" s="16" t="str">
        <f>IF(AY6&gt;0,D6&amp;"-("&amp;AQ6&amp;")"," ")</f>
        <v xml:space="preserve"> </v>
      </c>
      <c r="CH6" s="17" t="str">
        <f>IF(AY6&gt;0,$O6," ")</f>
        <v xml:space="preserve"> </v>
      </c>
      <c r="CI6" s="17" t="str">
        <f>IF(AY6&gt;0,AY6," ")</f>
        <v xml:space="preserve"> </v>
      </c>
      <c r="CK6" s="16" t="str">
        <f>IF(AZ6&gt;0,D6&amp;"-("&amp;AR6&amp;")"," ")</f>
        <v xml:space="preserve"> </v>
      </c>
      <c r="CL6" s="17" t="str">
        <f>IF(AZ6&gt;0,$O6," ")</f>
        <v xml:space="preserve"> </v>
      </c>
      <c r="CM6" s="17" t="str">
        <f>IF(AZ6&gt;0,AZ6," ")</f>
        <v xml:space="preserve"> </v>
      </c>
      <c r="CO6" s="16" t="str">
        <f>IF(BA6&gt;0,D6&amp;"-("&amp;AS6&amp;")"," ")</f>
        <v xml:space="preserve"> </v>
      </c>
      <c r="CP6" s="17" t="str">
        <f>IF(BA6&gt;0,$O6," ")</f>
        <v xml:space="preserve"> </v>
      </c>
      <c r="CQ6" s="17" t="str">
        <f>IF(BA6&gt;0,BA6," ")</f>
        <v xml:space="preserve"> </v>
      </c>
      <c r="CS6" s="16" t="str">
        <f>IF(BB6&gt;0,D6&amp;"-"&amp;AT6," ")</f>
        <v xml:space="preserve"> </v>
      </c>
      <c r="CT6" s="17" t="str">
        <f>IF(BB6&gt;0,$O6," ")</f>
        <v xml:space="preserve"> </v>
      </c>
      <c r="CU6" s="17" t="str">
        <f>IF(BB6&gt;0,BB6," ")</f>
        <v xml:space="preserve"> </v>
      </c>
      <c r="IN6" s="16" t="str">
        <f>IF(AU6&gt;1,#REF!," ")</f>
        <v xml:space="preserve"> </v>
      </c>
      <c r="IO6" s="16" t="str">
        <f>IF(AU6&gt;1,D6," ")</f>
        <v xml:space="preserve"> </v>
      </c>
      <c r="IP6" s="16" t="str">
        <f>IF($AU6&gt;1,S6," ")</f>
        <v xml:space="preserve"> </v>
      </c>
      <c r="IQ6" s="16" t="str">
        <f>IF($AU6&gt;1,T6," ")</f>
        <v xml:space="preserve"> </v>
      </c>
    </row>
    <row r="7" spans="1:251" s="16" customFormat="1" ht="16.5" hidden="1" x14ac:dyDescent="0.25">
      <c r="A7" s="1">
        <f>A6+1</f>
        <v>395</v>
      </c>
      <c r="B7" s="2">
        <f>IF(AND('[1]RL Duct'!$BP$12=1,'[1]RL Duct'!$BO$12=1,'[1]RL Duct'!AE23&gt;0),'[1]RL Duct'!AE23,0)</f>
        <v>0</v>
      </c>
      <c r="C7" s="3"/>
      <c r="D7" s="34" t="s">
        <v>27</v>
      </c>
      <c r="E7" s="4" t="str">
        <f>F7&amp;G7&amp;H7&amp;I7&amp;J7&amp;K7&amp;L7</f>
        <v>CL13</v>
      </c>
      <c r="F7" s="3" t="str">
        <f>F6</f>
        <v>CL</v>
      </c>
      <c r="G7" s="27" t="s">
        <v>28</v>
      </c>
      <c r="H7" s="3"/>
      <c r="I7" s="3"/>
      <c r="J7" s="3"/>
      <c r="K7" s="3"/>
      <c r="L7" s="4"/>
      <c r="M7" s="6" t="s">
        <v>29</v>
      </c>
      <c r="N7" s="3" t="str">
        <f>IF(AU7&gt;1,"Non-Std"," ")</f>
        <v xml:space="preserve"> </v>
      </c>
      <c r="O7" s="35" t="s">
        <v>20</v>
      </c>
      <c r="P7" s="6"/>
      <c r="Q7" s="8" t="s">
        <v>21</v>
      </c>
      <c r="R7" s="8"/>
      <c r="S7" s="7" t="s">
        <v>22</v>
      </c>
      <c r="T7" s="36" t="s">
        <v>8</v>
      </c>
      <c r="U7" s="10" t="str">
        <f>IF(AU7=1,"Y",IF(AU7&gt;1,"NR"," "))</f>
        <v>Y</v>
      </c>
      <c r="V7" s="11">
        <f>IF(AU7=1,AV7,IF(AU7=2,AW7,IF(AU7=3,AX7,IF(AU7=4,AY7,IF(AU7=5,AZ7,IF(AU7=6,BA7,BB7))))))</f>
        <v>12.5</v>
      </c>
      <c r="W7" s="12">
        <f>IF(B7&gt;0,V7*B7,0)</f>
        <v>0</v>
      </c>
      <c r="X7" s="13">
        <f>IF(AND(W7&gt;0,'[1]Price List'!$AG$4869&gt;0.3),30%,'[1]Price List'!$AG$4869)</f>
        <v>0.35</v>
      </c>
      <c r="Y7" s="14">
        <f>ROUND(IF(B7&gt;0,((V7*(1-(1*X7)))),0),2)</f>
        <v>0</v>
      </c>
      <c r="Z7" s="14">
        <f>B7*Y7</f>
        <v>0</v>
      </c>
      <c r="AA7" s="15"/>
      <c r="AG7" s="17"/>
      <c r="AN7" s="16" t="s">
        <v>8</v>
      </c>
      <c r="AO7" s="18"/>
      <c r="AP7" s="19"/>
      <c r="AQ7" s="20"/>
      <c r="AR7" s="21"/>
      <c r="AS7" s="22"/>
      <c r="AT7" s="21"/>
      <c r="AU7" s="21">
        <v>1</v>
      </c>
      <c r="AV7" s="17">
        <v>12.5</v>
      </c>
      <c r="AW7" s="17">
        <f>$AV7*BF7</f>
        <v>0</v>
      </c>
      <c r="AX7" s="17">
        <f>$AV7*BG7</f>
        <v>0</v>
      </c>
      <c r="AY7" s="17">
        <f>$AV7*BH7</f>
        <v>0</v>
      </c>
      <c r="AZ7" s="17">
        <f>$AV7*BI7</f>
        <v>0</v>
      </c>
      <c r="BA7" s="17">
        <f>$AV7*BJ7</f>
        <v>0</v>
      </c>
      <c r="BB7" s="17">
        <f>$AV7*BK7</f>
        <v>0</v>
      </c>
      <c r="BC7" s="16" t="s">
        <v>9</v>
      </c>
      <c r="BE7" s="24"/>
      <c r="BF7" s="24">
        <v>0</v>
      </c>
      <c r="BG7" s="24">
        <v>0</v>
      </c>
      <c r="BH7" s="24">
        <v>0</v>
      </c>
      <c r="BI7" s="24">
        <v>0</v>
      </c>
      <c r="BJ7" s="24">
        <v>0</v>
      </c>
      <c r="BK7" s="24">
        <v>0</v>
      </c>
      <c r="BY7" s="16" t="str">
        <f>IF(AW7&gt;0,D7&amp;"-("&amp; AO7&amp;")"," ")</f>
        <v xml:space="preserve"> </v>
      </c>
      <c r="BZ7" s="17" t="str">
        <f>IF(AW7&gt;0,$O7," ")</f>
        <v xml:space="preserve"> </v>
      </c>
      <c r="CA7" s="17" t="str">
        <f>IF(AW7&gt;0,AW7," ")</f>
        <v xml:space="preserve"> </v>
      </c>
      <c r="CC7" s="16" t="str">
        <f>IF(AX7&gt;0,D7&amp;"-("&amp;AP7&amp;")"," ")</f>
        <v xml:space="preserve"> </v>
      </c>
      <c r="CD7" s="17" t="str">
        <f>IF(AX7&gt;0,$O7," ")</f>
        <v xml:space="preserve"> </v>
      </c>
      <c r="CE7" s="17" t="str">
        <f>IF(AX7&gt;0,AX7,"  ")</f>
        <v xml:space="preserve">  </v>
      </c>
      <c r="CG7" s="16" t="str">
        <f>IF(AY7&gt;0,D7&amp;"-("&amp;AQ7&amp;")"," ")</f>
        <v xml:space="preserve"> </v>
      </c>
      <c r="CH7" s="17" t="str">
        <f>IF(AY7&gt;0,$O7," ")</f>
        <v xml:space="preserve"> </v>
      </c>
      <c r="CI7" s="17" t="str">
        <f>IF(AY7&gt;0,AY7," ")</f>
        <v xml:space="preserve"> </v>
      </c>
      <c r="CK7" s="16" t="str">
        <f>IF(AZ7&gt;0,D7&amp;"-("&amp;AR7&amp;")"," ")</f>
        <v xml:space="preserve"> </v>
      </c>
      <c r="CL7" s="17" t="str">
        <f>IF(AZ7&gt;0,$O7," ")</f>
        <v xml:space="preserve"> </v>
      </c>
      <c r="CM7" s="17" t="str">
        <f>IF(AZ7&gt;0,AZ7," ")</f>
        <v xml:space="preserve"> </v>
      </c>
      <c r="CO7" s="16" t="str">
        <f>IF(BA7&gt;0,D7&amp;"-("&amp;AS7&amp;")"," ")</f>
        <v xml:space="preserve"> </v>
      </c>
      <c r="CP7" s="17" t="str">
        <f>IF(BA7&gt;0,$O7," ")</f>
        <v xml:space="preserve"> </v>
      </c>
      <c r="CQ7" s="17" t="str">
        <f>IF(BA7&gt;0,BA7," ")</f>
        <v xml:space="preserve"> </v>
      </c>
      <c r="CS7" s="16" t="str">
        <f>IF(BB7&gt;0,D7&amp;"-"&amp;AT7," ")</f>
        <v xml:space="preserve"> </v>
      </c>
      <c r="CT7" s="17" t="str">
        <f>IF(BB7&gt;0,$O7," ")</f>
        <v xml:space="preserve"> </v>
      </c>
      <c r="CU7" s="17" t="str">
        <f>IF(BB7&gt;0,BB7," ")</f>
        <v xml:space="preserve"> </v>
      </c>
      <c r="IN7" s="16" t="str">
        <f>IF(AU7&gt;1,#REF!," ")</f>
        <v xml:space="preserve"> </v>
      </c>
      <c r="IO7" s="16" t="str">
        <f>IF(AU7&gt;1,D7," ")</f>
        <v xml:space="preserve"> </v>
      </c>
      <c r="IP7" s="16" t="str">
        <f>IF($AU7&gt;1,S7," ")</f>
        <v xml:space="preserve"> </v>
      </c>
      <c r="IQ7" s="16" t="str">
        <f>IF($AU7&gt;1,T7," ")</f>
        <v xml:space="preserve"> </v>
      </c>
    </row>
    <row r="8" spans="1:251" s="16" customFormat="1" ht="16.5" x14ac:dyDescent="0.25">
      <c r="A8" s="1">
        <f>A7+1</f>
        <v>396</v>
      </c>
      <c r="B8" s="2">
        <v>8</v>
      </c>
      <c r="C8" s="3"/>
      <c r="D8" s="34" t="s">
        <v>30</v>
      </c>
      <c r="E8" s="4" t="str">
        <f>F8&amp;G8&amp;H8&amp;I8&amp;J8&amp;K8&amp;L8</f>
        <v>CL14</v>
      </c>
      <c r="F8" s="3" t="str">
        <f>F7</f>
        <v>CL</v>
      </c>
      <c r="G8" s="27" t="s">
        <v>14</v>
      </c>
      <c r="H8" s="3"/>
      <c r="I8" s="3"/>
      <c r="J8" s="3"/>
      <c r="K8" s="3"/>
      <c r="L8" s="4"/>
      <c r="M8" s="6" t="s">
        <v>16</v>
      </c>
      <c r="N8" s="3" t="str">
        <f>IF(AU8&gt;1,"Non-Std"," ")</f>
        <v xml:space="preserve"> </v>
      </c>
      <c r="O8" s="35" t="s">
        <v>20</v>
      </c>
      <c r="P8" s="6"/>
      <c r="Q8" s="8" t="s">
        <v>21</v>
      </c>
      <c r="R8" s="8"/>
      <c r="S8" s="7" t="s">
        <v>22</v>
      </c>
      <c r="T8" s="36" t="s">
        <v>8</v>
      </c>
      <c r="U8" s="10" t="str">
        <f>IF(AU8=1,"Y",IF(AU8&gt;1,"NR"," "))</f>
        <v>Y</v>
      </c>
      <c r="V8" s="11">
        <f>IF(AU8=1,AV8,IF(AU8=2,AW8,IF(AU8=3,AX8,IF(AU8=4,AY8,IF(AU8=5,AZ8,IF(AU8=6,BA8,BB8))))))</f>
        <v>13.1</v>
      </c>
      <c r="W8" s="12">
        <f>IF(B8&gt;0,V8*B8,0)</f>
        <v>104.8</v>
      </c>
      <c r="X8" s="13">
        <f>IF(AND(W8&gt;0,'[1]Price List'!$AG$4869&gt;0.3),30%,'[1]Price List'!$AG$4869)</f>
        <v>0.3</v>
      </c>
      <c r="Y8" s="14">
        <f>ROUND(IF(B8&gt;0,((V8*(1-(1*X8)))),0),2)</f>
        <v>9.17</v>
      </c>
      <c r="Z8" s="14">
        <f>B8*Y8</f>
        <v>73.36</v>
      </c>
      <c r="AA8" s="15"/>
      <c r="AG8" s="17"/>
      <c r="AN8" s="16" t="s">
        <v>8</v>
      </c>
      <c r="AO8" s="18"/>
      <c r="AP8" s="19"/>
      <c r="AQ8" s="20"/>
      <c r="AR8" s="21"/>
      <c r="AS8" s="22"/>
      <c r="AT8" s="21"/>
      <c r="AU8" s="21">
        <v>1</v>
      </c>
      <c r="AV8" s="17">
        <v>13.1</v>
      </c>
      <c r="AW8" s="17">
        <f>$AV8*BF8</f>
        <v>0</v>
      </c>
      <c r="AX8" s="17">
        <f>$AV8*BG8</f>
        <v>0</v>
      </c>
      <c r="AY8" s="17">
        <f>$AV8*BH8</f>
        <v>0</v>
      </c>
      <c r="AZ8" s="17">
        <f>$AV8*BI8</f>
        <v>0</v>
      </c>
      <c r="BA8" s="17">
        <f>$AV8*BJ8</f>
        <v>0</v>
      </c>
      <c r="BB8" s="17">
        <f>$AV8*BK8</f>
        <v>0</v>
      </c>
      <c r="BC8" s="16" t="s">
        <v>9</v>
      </c>
      <c r="BE8" s="24"/>
      <c r="BF8" s="24">
        <v>0</v>
      </c>
      <c r="BG8" s="24">
        <v>0</v>
      </c>
      <c r="BH8" s="24">
        <v>0</v>
      </c>
      <c r="BI8" s="24">
        <v>0</v>
      </c>
      <c r="BJ8" s="24">
        <v>0</v>
      </c>
      <c r="BK8" s="24">
        <v>0</v>
      </c>
      <c r="BY8" s="16" t="str">
        <f>IF(AW8&gt;0,D8&amp;"-("&amp; AO8&amp;")"," ")</f>
        <v xml:space="preserve"> </v>
      </c>
      <c r="BZ8" s="17" t="str">
        <f>IF(AW8&gt;0,$O8," ")</f>
        <v xml:space="preserve"> </v>
      </c>
      <c r="CA8" s="17" t="str">
        <f>IF(AW8&gt;0,AW8," ")</f>
        <v xml:space="preserve"> </v>
      </c>
      <c r="CC8" s="16" t="str">
        <f>IF(AX8&gt;0,D8&amp;"-("&amp;AP8&amp;")"," ")</f>
        <v xml:space="preserve"> </v>
      </c>
      <c r="CD8" s="17" t="str">
        <f>IF(AX8&gt;0,$O8," ")</f>
        <v xml:space="preserve"> </v>
      </c>
      <c r="CE8" s="17" t="str">
        <f>IF(AX8&gt;0,AX8,"  ")</f>
        <v xml:space="preserve">  </v>
      </c>
      <c r="CG8" s="16" t="str">
        <f>IF(AY8&gt;0,D8&amp;"-("&amp;AQ8&amp;")"," ")</f>
        <v xml:space="preserve"> </v>
      </c>
      <c r="CH8" s="17" t="str">
        <f>IF(AY8&gt;0,$O8," ")</f>
        <v xml:space="preserve"> </v>
      </c>
      <c r="CI8" s="17" t="str">
        <f>IF(AY8&gt;0,AY8," ")</f>
        <v xml:space="preserve"> </v>
      </c>
      <c r="CK8" s="16" t="str">
        <f>IF(AZ8&gt;0,D8&amp;"-("&amp;AR8&amp;")"," ")</f>
        <v xml:space="preserve"> </v>
      </c>
      <c r="CL8" s="17" t="str">
        <f>IF(AZ8&gt;0,$O8," ")</f>
        <v xml:space="preserve"> </v>
      </c>
      <c r="CM8" s="17" t="str">
        <f>IF(AZ8&gt;0,AZ8," ")</f>
        <v xml:space="preserve"> </v>
      </c>
      <c r="CO8" s="16" t="str">
        <f>IF(BA8&gt;0,D8&amp;"-("&amp;AS8&amp;")"," ")</f>
        <v xml:space="preserve"> </v>
      </c>
      <c r="CP8" s="17" t="str">
        <f>IF(BA8&gt;0,$O8," ")</f>
        <v xml:space="preserve"> </v>
      </c>
      <c r="CQ8" s="17" t="str">
        <f>IF(BA8&gt;0,BA8," ")</f>
        <v xml:space="preserve"> </v>
      </c>
      <c r="CS8" s="16" t="str">
        <f>IF(BB8&gt;0,D8&amp;"-"&amp;AT8," ")</f>
        <v xml:space="preserve"> </v>
      </c>
      <c r="CT8" s="17" t="str">
        <f>IF(BB8&gt;0,$O8," ")</f>
        <v xml:space="preserve"> </v>
      </c>
      <c r="CU8" s="17" t="str">
        <f>IF(BB8&gt;0,BB8," ")</f>
        <v xml:space="preserve"> </v>
      </c>
      <c r="IN8" s="16" t="str">
        <f>IF(AU8&gt;1,#REF!," ")</f>
        <v xml:space="preserve"> </v>
      </c>
      <c r="IO8" s="16" t="str">
        <f>IF(AU8&gt;1,D8," ")</f>
        <v xml:space="preserve"> </v>
      </c>
      <c r="IP8" s="16" t="str">
        <f>IF($AU8&gt;1,S8," ")</f>
        <v xml:space="preserve"> </v>
      </c>
      <c r="IQ8" s="16" t="str">
        <f>IF($AU8&gt;1,T8," ")</f>
        <v xml:space="preserve"> </v>
      </c>
    </row>
  </sheetData>
  <mergeCells count="8">
    <mergeCell ref="Q1:R1"/>
    <mergeCell ref="Q2:R2"/>
    <mergeCell ref="Q3:R3"/>
    <mergeCell ref="Q8:R8"/>
    <mergeCell ref="Q7:R7"/>
    <mergeCell ref="Q6:R6"/>
    <mergeCell ref="Q5:R5"/>
    <mergeCell ref="Q4:R4"/>
  </mergeCells>
  <conditionalFormatting sqref="AV1">
    <cfRule type="expression" dxfId="35" priority="33" stopIfTrue="1">
      <formula>AN1&gt;16</formula>
    </cfRule>
    <cfRule type="expression" dxfId="34" priority="34" stopIfTrue="1">
      <formula>AN1&lt;=16</formula>
    </cfRule>
  </conditionalFormatting>
  <conditionalFormatting sqref="BE1:BK1">
    <cfRule type="cellIs" dxfId="33" priority="35" stopIfTrue="1" operator="equal">
      <formula>0</formula>
    </cfRule>
  </conditionalFormatting>
  <conditionalFormatting sqref="X1">
    <cfRule type="cellIs" dxfId="32" priority="36" stopIfTrue="1" operator="lessThan">
      <formula>$AG$4869</formula>
    </cfRule>
  </conditionalFormatting>
  <conditionalFormatting sqref="O1">
    <cfRule type="containsText" dxfId="31" priority="29" operator="containsText" text="30">
      <formula>NOT(ISERROR(SEARCH("30",O1)))</formula>
    </cfRule>
    <cfRule type="containsText" dxfId="30" priority="30" operator="containsText" text="45">
      <formula>NOT(ISERROR(SEARCH("45",O1)))</formula>
    </cfRule>
    <cfRule type="containsText" dxfId="29" priority="31" operator="containsText" text="60">
      <formula>NOT(ISERROR(SEARCH("60",O1)))</formula>
    </cfRule>
    <cfRule type="containsText" dxfId="28" priority="32" operator="containsText" text="90">
      <formula>NOT(ISERROR(SEARCH("90",O1)))</formula>
    </cfRule>
  </conditionalFormatting>
  <conditionalFormatting sqref="AV2">
    <cfRule type="expression" dxfId="27" priority="25" stopIfTrue="1">
      <formula>AN2&gt;16</formula>
    </cfRule>
    <cfRule type="expression" dxfId="26" priority="26" stopIfTrue="1">
      <formula>AN2&lt;=16</formula>
    </cfRule>
  </conditionalFormatting>
  <conditionalFormatting sqref="BE2:BK2">
    <cfRule type="cellIs" dxfId="25" priority="27" stopIfTrue="1" operator="equal">
      <formula>0</formula>
    </cfRule>
  </conditionalFormatting>
  <conditionalFormatting sqref="X2">
    <cfRule type="cellIs" dxfId="24" priority="28" stopIfTrue="1" operator="lessThan">
      <formula>$AG$4869</formula>
    </cfRule>
  </conditionalFormatting>
  <conditionalFormatting sqref="O2">
    <cfRule type="containsText" dxfId="23" priority="21" operator="containsText" text="30">
      <formula>NOT(ISERROR(SEARCH("30",O2)))</formula>
    </cfRule>
    <cfRule type="containsText" dxfId="22" priority="22" operator="containsText" text="45">
      <formula>NOT(ISERROR(SEARCH("45",O2)))</formula>
    </cfRule>
    <cfRule type="containsText" dxfId="21" priority="23" operator="containsText" text="60">
      <formula>NOT(ISERROR(SEARCH("60",O2)))</formula>
    </cfRule>
    <cfRule type="containsText" dxfId="20" priority="24" operator="containsText" text="90">
      <formula>NOT(ISERROR(SEARCH("90",O2)))</formula>
    </cfRule>
  </conditionalFormatting>
  <conditionalFormatting sqref="AV3:BB3">
    <cfRule type="expression" dxfId="19" priority="15" stopIfTrue="1">
      <formula>AN3&gt;16</formula>
    </cfRule>
    <cfRule type="expression" dxfId="18" priority="16" stopIfTrue="1">
      <formula>AN3&lt;=16</formula>
    </cfRule>
  </conditionalFormatting>
  <conditionalFormatting sqref="BF3:BJ3">
    <cfRule type="expression" dxfId="17" priority="17" stopIfTrue="1">
      <formula>AO3&gt;16</formula>
    </cfRule>
    <cfRule type="expression" dxfId="16" priority="18" stopIfTrue="1">
      <formula>AO3&lt;=16</formula>
    </cfRule>
  </conditionalFormatting>
  <conditionalFormatting sqref="BE3 BK3">
    <cfRule type="cellIs" dxfId="15" priority="19" stopIfTrue="1" operator="equal">
      <formula>0</formula>
    </cfRule>
  </conditionalFormatting>
  <conditionalFormatting sqref="X3">
    <cfRule type="cellIs" dxfId="14" priority="20" stopIfTrue="1" operator="lessThan">
      <formula>$AG$4869</formula>
    </cfRule>
  </conditionalFormatting>
  <conditionalFormatting sqref="O3">
    <cfRule type="containsText" dxfId="13" priority="11" operator="containsText" text="30">
      <formula>NOT(ISERROR(SEARCH("30",O3)))</formula>
    </cfRule>
    <cfRule type="containsText" dxfId="12" priority="12" operator="containsText" text="45">
      <formula>NOT(ISERROR(SEARCH("45",O3)))</formula>
    </cfRule>
    <cfRule type="containsText" dxfId="11" priority="13" operator="containsText" text="60">
      <formula>NOT(ISERROR(SEARCH("60",O3)))</formula>
    </cfRule>
    <cfRule type="containsText" dxfId="10" priority="14" operator="containsText" text="90">
      <formula>NOT(ISERROR(SEARCH("90",O3)))</formula>
    </cfRule>
  </conditionalFormatting>
  <conditionalFormatting sqref="AV4:BB8">
    <cfRule type="expression" dxfId="9" priority="5" stopIfTrue="1">
      <formula>AN4&gt;16</formula>
    </cfRule>
    <cfRule type="expression" dxfId="8" priority="6" stopIfTrue="1">
      <formula>AN4&lt;=16</formula>
    </cfRule>
  </conditionalFormatting>
  <conditionalFormatting sqref="BF4:BJ8">
    <cfRule type="expression" dxfId="7" priority="7" stopIfTrue="1">
      <formula>AO4&gt;16</formula>
    </cfRule>
    <cfRule type="expression" dxfId="6" priority="8" stopIfTrue="1">
      <formula>AO4&lt;=16</formula>
    </cfRule>
  </conditionalFormatting>
  <conditionalFormatting sqref="BK4:BK8 BE4:BE8">
    <cfRule type="cellIs" dxfId="5" priority="9" stopIfTrue="1" operator="equal">
      <formula>0</formula>
    </cfRule>
  </conditionalFormatting>
  <conditionalFormatting sqref="X4:X8">
    <cfRule type="cellIs" dxfId="4" priority="10" stopIfTrue="1" operator="lessThan">
      <formula>$AG$4869</formula>
    </cfRule>
  </conditionalFormatting>
  <conditionalFormatting sqref="O4:O8">
    <cfRule type="containsText" dxfId="3" priority="1" operator="containsText" text="30">
      <formula>NOT(ISERROR(SEARCH("30",O4)))</formula>
    </cfRule>
    <cfRule type="containsText" dxfId="2" priority="2" operator="containsText" text="45">
      <formula>NOT(ISERROR(SEARCH("45",O4)))</formula>
    </cfRule>
    <cfRule type="containsText" dxfId="1" priority="3" operator="containsText" text="60">
      <formula>NOT(ISERROR(SEARCH("60",O4)))</formula>
    </cfRule>
    <cfRule type="containsText" dxfId="0" priority="4" operator="containsText" text="90">
      <formula>NOT(ISERROR(SEARCH("90",O4)))</formula>
    </cfRule>
  </conditionalFormatting>
  <dataValidations count="1">
    <dataValidation type="list" showInputMessage="1" showErrorMessage="1" error="Gauge Not Available" sqref="T1:T8">
      <formula1>AN1:AT1</formula1>
    </dataValidation>
  </dataValidations>
  <pageMargins left="0.7" right="0.7" top="0.75" bottom="0.75" header="0.3" footer="0.3"/>
  <pageSetup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</dc:creator>
  <cp:lastModifiedBy>Ma</cp:lastModifiedBy>
  <cp:lastPrinted>2014-11-04T19:10:45Z</cp:lastPrinted>
  <dcterms:created xsi:type="dcterms:W3CDTF">2014-11-04T19:06:11Z</dcterms:created>
  <dcterms:modified xsi:type="dcterms:W3CDTF">2014-11-04T19:13:53Z</dcterms:modified>
</cp:coreProperties>
</file>