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8445" activeTab="2"/>
  </bookViews>
  <sheets>
    <sheet name="ECO" sheetId="1" r:id="rId1"/>
    <sheet name="DDT" sheetId="2" r:id="rId2"/>
    <sheet name="SDC" sheetId="3" r:id="rId3"/>
    <sheet name="SPC" sheetId="4" r:id="rId4"/>
  </sheets>
  <calcPr calcId="145621"/>
</workbook>
</file>

<file path=xl/calcChain.xml><?xml version="1.0" encoding="utf-8"?>
<calcChain xmlns="http://schemas.openxmlformats.org/spreadsheetml/2006/main">
  <c r="F8" i="4" l="1"/>
  <c r="G8" i="4"/>
  <c r="H8" i="4"/>
  <c r="L8" i="4"/>
  <c r="M8" i="4"/>
  <c r="N8" i="4"/>
  <c r="N7" i="4"/>
  <c r="L7" i="4"/>
  <c r="M7" i="4"/>
  <c r="F7" i="4"/>
  <c r="G7" i="4"/>
  <c r="H7" i="4"/>
  <c r="I10" i="3"/>
  <c r="F10" i="3"/>
  <c r="G10" i="3"/>
  <c r="H10" i="3"/>
  <c r="E10" i="3"/>
  <c r="L10" i="3"/>
  <c r="M10" i="3"/>
  <c r="N10" i="3"/>
  <c r="L6" i="3"/>
  <c r="M6" i="3"/>
  <c r="N6" i="3"/>
  <c r="L7" i="3"/>
  <c r="M7" i="3"/>
  <c r="N7" i="3"/>
  <c r="F6" i="3"/>
  <c r="G6" i="3"/>
  <c r="H6" i="3"/>
  <c r="F7" i="3"/>
  <c r="G7" i="3"/>
  <c r="H7" i="3"/>
  <c r="N6" i="4" l="1"/>
  <c r="J6" i="4"/>
  <c r="M6" i="4" s="1"/>
  <c r="O13" i="2"/>
  <c r="N13" i="2"/>
  <c r="L13" i="2"/>
  <c r="M13" i="2"/>
  <c r="F13" i="2"/>
  <c r="G13" i="2"/>
  <c r="E13" i="2"/>
  <c r="C13" i="2"/>
  <c r="D13" i="2"/>
  <c r="K11" i="2"/>
  <c r="J11" i="2"/>
  <c r="N11" i="2" s="1"/>
  <c r="L11" i="2"/>
  <c r="M11" i="2"/>
  <c r="O11" i="2"/>
  <c r="I11" i="2"/>
  <c r="H11" i="2"/>
  <c r="E11" i="2"/>
  <c r="F11" i="2"/>
  <c r="G11" i="2"/>
  <c r="C11" i="2"/>
  <c r="B11" i="2"/>
  <c r="D11" i="2"/>
  <c r="L5" i="2" l="1"/>
  <c r="M5" i="2"/>
  <c r="N5" i="2"/>
  <c r="O5" i="2"/>
  <c r="E5" i="2"/>
  <c r="F5" i="2"/>
  <c r="G5" i="2"/>
  <c r="L6" i="4" l="1"/>
  <c r="G6" i="4"/>
  <c r="H6" i="4"/>
  <c r="F6" i="4"/>
  <c r="E6" i="4"/>
  <c r="N22" i="3"/>
  <c r="M22" i="3"/>
  <c r="L22" i="3"/>
  <c r="H22" i="3"/>
  <c r="E22" i="3"/>
  <c r="G22" i="3"/>
  <c r="F22" i="3"/>
  <c r="N21" i="3"/>
  <c r="M21" i="3"/>
  <c r="L21" i="3"/>
  <c r="H21" i="3"/>
  <c r="G21" i="3"/>
  <c r="F21" i="3"/>
  <c r="M20" i="3" l="1"/>
  <c r="L20" i="3"/>
  <c r="H20" i="3"/>
  <c r="F20" i="3"/>
  <c r="E20" i="3"/>
  <c r="G20" i="3"/>
  <c r="N20" i="3"/>
  <c r="M18" i="3"/>
  <c r="N18" i="3"/>
  <c r="L18" i="3"/>
  <c r="H18" i="3"/>
  <c r="G18" i="3"/>
  <c r="F18" i="3"/>
  <c r="E18" i="3"/>
  <c r="N19" i="3"/>
  <c r="M19" i="3"/>
  <c r="L19" i="3"/>
  <c r="G19" i="3"/>
  <c r="H19" i="3"/>
  <c r="F19" i="3"/>
  <c r="E19" i="3"/>
  <c r="N17" i="3"/>
  <c r="M17" i="3"/>
  <c r="L17" i="3"/>
  <c r="F17" i="3"/>
  <c r="G17" i="3"/>
  <c r="H17" i="3"/>
  <c r="E17" i="3"/>
  <c r="F16" i="3"/>
  <c r="G16" i="3"/>
  <c r="H16" i="3"/>
  <c r="D16" i="3"/>
  <c r="N16" i="3"/>
  <c r="C16" i="3"/>
  <c r="M16" i="3"/>
  <c r="L16" i="3"/>
  <c r="N15" i="3"/>
  <c r="M15" i="3"/>
  <c r="L15" i="3"/>
  <c r="F15" i="3"/>
  <c r="G15" i="3"/>
  <c r="H15" i="3"/>
  <c r="E15" i="3"/>
  <c r="N14" i="3"/>
  <c r="M14" i="3"/>
  <c r="L14" i="3"/>
  <c r="F14" i="3"/>
  <c r="G14" i="3"/>
  <c r="H14" i="3"/>
  <c r="N13" i="3"/>
  <c r="M13" i="3"/>
  <c r="L13" i="3"/>
  <c r="H13" i="3"/>
  <c r="E13" i="3"/>
  <c r="G13" i="3"/>
  <c r="F13" i="3"/>
  <c r="L12" i="3"/>
  <c r="M12" i="3"/>
  <c r="N12" i="3"/>
  <c r="F12" i="3"/>
  <c r="G12" i="3"/>
  <c r="H12" i="3"/>
  <c r="E12" i="3"/>
  <c r="N11" i="3"/>
  <c r="M11" i="3"/>
  <c r="L11" i="3"/>
  <c r="H11" i="3"/>
  <c r="G11" i="3"/>
  <c r="F11" i="3"/>
  <c r="L9" i="3"/>
  <c r="M9" i="3"/>
  <c r="N9" i="3"/>
  <c r="F9" i="3"/>
  <c r="G9" i="3"/>
  <c r="H9" i="3"/>
  <c r="H8" i="3"/>
  <c r="E9" i="3"/>
  <c r="N8" i="3"/>
  <c r="M8" i="3"/>
  <c r="L8" i="3"/>
  <c r="F8" i="3"/>
  <c r="G8" i="3"/>
  <c r="E8" i="3"/>
  <c r="N12" i="2" l="1"/>
  <c r="O12" i="2"/>
  <c r="L12" i="2"/>
  <c r="M12" i="2"/>
  <c r="G12" i="2"/>
  <c r="F12" i="2"/>
  <c r="E12" i="2"/>
  <c r="F8" i="2"/>
  <c r="G8" i="2"/>
  <c r="E8" i="2"/>
  <c r="E7" i="2"/>
  <c r="F7" i="2"/>
  <c r="G7" i="2"/>
  <c r="O6" i="2"/>
  <c r="O7" i="2"/>
  <c r="O8" i="2"/>
  <c r="O9" i="2"/>
  <c r="O10" i="2"/>
  <c r="E6" i="2"/>
  <c r="F6" i="2"/>
  <c r="G6" i="2"/>
  <c r="L6" i="2"/>
  <c r="M6" i="2"/>
  <c r="N6" i="2"/>
  <c r="L7" i="2"/>
  <c r="M7" i="2"/>
  <c r="N7" i="2"/>
  <c r="L8" i="2"/>
  <c r="M8" i="2"/>
  <c r="N8" i="2"/>
  <c r="E9" i="2"/>
  <c r="F9" i="2"/>
  <c r="G9" i="2"/>
  <c r="L9" i="2"/>
  <c r="M9" i="2"/>
  <c r="N9" i="2"/>
  <c r="E10" i="2"/>
  <c r="F10" i="2"/>
  <c r="G10" i="2"/>
  <c r="L10" i="2"/>
  <c r="M10" i="2"/>
  <c r="N10" i="2"/>
  <c r="O6" i="1"/>
  <c r="O7" i="1"/>
  <c r="O8" i="1"/>
  <c r="P8" i="1"/>
  <c r="O9" i="1"/>
  <c r="O10" i="1"/>
  <c r="P10" i="1"/>
  <c r="F6" i="1"/>
  <c r="G6" i="1"/>
  <c r="H6" i="1"/>
  <c r="F7" i="1"/>
  <c r="G7" i="1"/>
  <c r="H7" i="1"/>
  <c r="F8" i="1"/>
  <c r="G8" i="1"/>
  <c r="H8" i="1"/>
  <c r="F9" i="1"/>
  <c r="G9" i="1"/>
  <c r="H9" i="1"/>
  <c r="N6" i="1"/>
  <c r="N7" i="1"/>
  <c r="N8" i="1"/>
  <c r="N9" i="1"/>
  <c r="M6" i="1"/>
  <c r="M7" i="1"/>
  <c r="M8" i="1"/>
  <c r="M10" i="1" l="1"/>
  <c r="N10" i="1"/>
  <c r="M5" i="1"/>
  <c r="N5" i="1"/>
  <c r="F10" i="1"/>
  <c r="G10" i="1"/>
  <c r="H10" i="1"/>
  <c r="F5" i="1"/>
  <c r="G5" i="1"/>
  <c r="H5" i="1"/>
  <c r="M9" i="1"/>
</calcChain>
</file>

<file path=xl/sharedStrings.xml><?xml version="1.0" encoding="utf-8"?>
<sst xmlns="http://schemas.openxmlformats.org/spreadsheetml/2006/main" count="137" uniqueCount="60">
  <si>
    <t>ECO-1000</t>
  </si>
  <si>
    <t>ECO-2000</t>
  </si>
  <si>
    <t>ECO-3000</t>
  </si>
  <si>
    <t>length</t>
  </si>
  <si>
    <t>width</t>
  </si>
  <si>
    <t>height</t>
  </si>
  <si>
    <t>L</t>
  </si>
  <si>
    <t>W</t>
  </si>
  <si>
    <t>H</t>
  </si>
  <si>
    <t>Inlet</t>
  </si>
  <si>
    <t>Outlet</t>
  </si>
  <si>
    <t>in</t>
  </si>
  <si>
    <t>out</t>
  </si>
  <si>
    <t>Stat-X</t>
  </si>
  <si>
    <t>ECO-1000D</t>
  </si>
  <si>
    <t>ECO-2000D</t>
  </si>
  <si>
    <t>ECO-3000D</t>
  </si>
  <si>
    <t>100 g</t>
  </si>
  <si>
    <t>(2) 100 g</t>
  </si>
  <si>
    <t>N/A</t>
  </si>
  <si>
    <t>(2) 250 g</t>
  </si>
  <si>
    <t>Stat-X for ECO Series</t>
  </si>
  <si>
    <t>Stat-X for Down Draft Tables</t>
  </si>
  <si>
    <t>SDT-1.5</t>
  </si>
  <si>
    <t>SDT-3</t>
  </si>
  <si>
    <t>SDT-5</t>
  </si>
  <si>
    <t>SDT-7.5</t>
  </si>
  <si>
    <t>SDT-10</t>
  </si>
  <si>
    <t>SDT-180</t>
  </si>
  <si>
    <t>SDT-1400</t>
  </si>
  <si>
    <t>SDT-1500</t>
  </si>
  <si>
    <t>SDT-1600</t>
  </si>
  <si>
    <t>Dia</t>
  </si>
  <si>
    <t>#</t>
  </si>
  <si>
    <t>SDC-3-2</t>
  </si>
  <si>
    <t>SDC-3-4</t>
  </si>
  <si>
    <t>SDC-3D-2</t>
  </si>
  <si>
    <t>dia</t>
  </si>
  <si>
    <t>250 g</t>
  </si>
  <si>
    <t>SDC-3D-4</t>
  </si>
  <si>
    <t>(4) 100 g</t>
  </si>
  <si>
    <t>SDC-5-4</t>
  </si>
  <si>
    <t>SDC-5-6</t>
  </si>
  <si>
    <t>SDC-5D-4</t>
  </si>
  <si>
    <t>SDC-5D-6</t>
  </si>
  <si>
    <t>SDC-7-6</t>
  </si>
  <si>
    <t>SDC-7D-6</t>
  </si>
  <si>
    <t>SDC-10-8</t>
  </si>
  <si>
    <t>SDC-10-9</t>
  </si>
  <si>
    <t>SDC-10-12</t>
  </si>
  <si>
    <t>SDC-10D-9</t>
  </si>
  <si>
    <t>SDC-15-12</t>
  </si>
  <si>
    <t>SDC-15-16</t>
  </si>
  <si>
    <t>SDC-15D-12</t>
  </si>
  <si>
    <t>Stat-X for Dust Collectors</t>
  </si>
  <si>
    <t>Stat-X for Portable</t>
  </si>
  <si>
    <t>SPC-1000</t>
  </si>
  <si>
    <t>SPC-2000</t>
  </si>
  <si>
    <t>SPC-3000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</si>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</sst>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2" fontId="0" fillId="2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164" fontId="0" fillId="2" borderId="14" xfId="0" applyNumberFormat="1" applyFill="1" applyBorder="1"/>
    <xf numFmtId="2" fontId="0" fillId="2" borderId="14" xfId="0" applyNumberFormat="1" applyFill="1" applyBorder="1"/>
    <xf numFmtId="0" fontId="0" fillId="0" borderId="15" xfId="0" applyBorder="1"/>
    <xf numFmtId="0" fontId="1" fillId="0" borderId="0" xfId="0" applyFont="1" applyBorder="1" applyAlignment="1"/>
    <xf numFmtId="0" fontId="0" fillId="0" borderId="1" xfId="0" applyBorder="1" applyAlignment="1">
      <alignment vertical="center"/>
    </xf>
    <xf numFmtId="164" fontId="0" fillId="0" borderId="1" xfId="0" applyNumberFormat="1" applyFill="1" applyBorder="1"/>
    <xf numFmtId="1" fontId="0" fillId="0" borderId="1" xfId="0" applyNumberFormat="1" applyFill="1" applyBorder="1"/>
    <xf numFmtId="1" fontId="0" fillId="2" borderId="1" xfId="0" applyNumberFormat="1" applyFill="1" applyBorder="1"/>
    <xf numFmtId="0" fontId="0" fillId="2" borderId="1" xfId="0" applyFill="1" applyBorder="1"/>
    <xf numFmtId="0" fontId="0" fillId="0" borderId="6" xfId="0" applyBorder="1"/>
    <xf numFmtId="0" fontId="0" fillId="0" borderId="10" xfId="0" applyBorder="1"/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/>
    <xf numFmtId="164" fontId="0" fillId="0" borderId="11" xfId="0" applyNumberFormat="1" applyFill="1" applyBorder="1"/>
    <xf numFmtId="164" fontId="0" fillId="0" borderId="13" xfId="0" applyNumberFormat="1" applyFill="1" applyBorder="1"/>
    <xf numFmtId="164" fontId="0" fillId="0" borderId="14" xfId="0" applyNumberFormat="1" applyFill="1" applyBorder="1"/>
    <xf numFmtId="2" fontId="0" fillId="0" borderId="14" xfId="0" applyNumberForma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/>
    <xf numFmtId="0" fontId="0" fillId="0" borderId="1" xfId="0" applyFill="1" applyBorder="1"/>
    <xf numFmtId="1" fontId="0" fillId="0" borderId="1" xfId="0" applyNumberFormat="1" applyBorder="1"/>
    <xf numFmtId="0" fontId="0" fillId="0" borderId="6" xfId="0" applyBorder="1" applyAlignment="1">
      <alignment vertical="center"/>
    </xf>
    <xf numFmtId="0" fontId="0" fillId="0" borderId="12" xfId="0" applyFill="1" applyBorder="1"/>
    <xf numFmtId="0" fontId="0" fillId="0" borderId="14" xfId="0" applyBorder="1"/>
    <xf numFmtId="1" fontId="0" fillId="0" borderId="14" xfId="0" applyNumberFormat="1" applyBorder="1"/>
    <xf numFmtId="1" fontId="0" fillId="2" borderId="14" xfId="0" applyNumberFormat="1" applyFill="1" applyBorder="1"/>
    <xf numFmtId="0" fontId="0" fillId="0" borderId="15" xfId="0" applyFill="1" applyBorder="1"/>
    <xf numFmtId="164" fontId="0" fillId="0" borderId="0" xfId="0" applyNumberFormat="1" applyFill="1" applyBorder="1" applyAlignment="1"/>
    <xf numFmtId="1" fontId="0" fillId="0" borderId="0" xfId="0" applyNumberFormat="1" applyFill="1" applyBorder="1" applyAlignment="1"/>
    <xf numFmtId="2" fontId="0" fillId="0" borderId="0" xfId="0" applyNumberForma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0" fillId="2" borderId="14" xfId="0" applyFill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24" sqref="B24"/>
    </sheetView>
  </sheetViews>
  <sheetFormatPr defaultRowHeight="15" x14ac:dyDescent="0.25"/>
  <cols>
    <col min="1" max="2" width="10.5703125" bestFit="1" customWidth="1"/>
    <col min="3" max="3" width="6.7109375" bestFit="1" customWidth="1"/>
    <col min="4" max="4" width="6.140625" bestFit="1" customWidth="1"/>
    <col min="5" max="5" width="6.7109375" bestFit="1" customWidth="1"/>
    <col min="6" max="8" width="3.5703125" bestFit="1" customWidth="1"/>
    <col min="9" max="9" width="5.140625" bestFit="1" customWidth="1"/>
    <col min="10" max="11" width="3.5703125" bestFit="1" customWidth="1"/>
    <col min="12" max="12" width="3.5703125" customWidth="1"/>
    <col min="13" max="15" width="4.5703125" bestFit="1" customWidth="1"/>
    <col min="16" max="16" width="4.5703125" customWidth="1"/>
    <col min="17" max="17" width="8.28515625" bestFit="1" customWidth="1"/>
  </cols>
  <sheetData>
    <row r="1" spans="1:17" ht="15.75" thickBot="1" x14ac:dyDescent="0.3"/>
    <row r="2" spans="1:17" ht="62.25" thickBot="1" x14ac:dyDescent="0.95">
      <c r="B2" s="55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ht="15.75" thickBot="1" x14ac:dyDescent="0.3"/>
    <row r="4" spans="1:17" x14ac:dyDescent="0.25">
      <c r="B4" s="11"/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52" t="s">
        <v>10</v>
      </c>
      <c r="K4" s="53"/>
      <c r="L4" s="53"/>
      <c r="M4" s="12" t="s">
        <v>11</v>
      </c>
      <c r="N4" s="52" t="s">
        <v>12</v>
      </c>
      <c r="O4" s="53"/>
      <c r="P4" s="54"/>
      <c r="Q4" s="13" t="s">
        <v>13</v>
      </c>
    </row>
    <row r="5" spans="1:17" x14ac:dyDescent="0.25">
      <c r="B5" s="14" t="s">
        <v>0</v>
      </c>
      <c r="C5" s="3">
        <v>25.8</v>
      </c>
      <c r="D5" s="3">
        <v>27.4</v>
      </c>
      <c r="E5" s="3">
        <v>33.4</v>
      </c>
      <c r="F5" s="4">
        <f t="shared" ref="F5" si="0">C5/12</f>
        <v>2.15</v>
      </c>
      <c r="G5" s="4">
        <f t="shared" ref="G5" si="1">D5/12</f>
        <v>2.2833333333333332</v>
      </c>
      <c r="H5" s="4">
        <f t="shared" ref="H5" si="2">E5/12</f>
        <v>2.7833333333333332</v>
      </c>
      <c r="I5" s="3">
        <v>6</v>
      </c>
      <c r="J5" s="3">
        <v>8.6999999999999993</v>
      </c>
      <c r="K5" s="3"/>
      <c r="L5" s="3"/>
      <c r="M5" s="5">
        <f t="shared" ref="M5:M8" si="3">I5/12</f>
        <v>0.5</v>
      </c>
      <c r="N5" s="5">
        <f t="shared" ref="N5" si="4">J5/12</f>
        <v>0.72499999999999998</v>
      </c>
      <c r="O5" s="5"/>
      <c r="P5" s="5"/>
      <c r="Q5" s="15" t="s">
        <v>17</v>
      </c>
    </row>
    <row r="6" spans="1:17" x14ac:dyDescent="0.25">
      <c r="B6" s="14" t="s">
        <v>14</v>
      </c>
      <c r="C6" s="3">
        <v>25.8</v>
      </c>
      <c r="D6" s="3">
        <v>25.8</v>
      </c>
      <c r="E6" s="3">
        <v>84.8</v>
      </c>
      <c r="F6" s="4">
        <f t="shared" ref="F6:F9" si="5">C6/12</f>
        <v>2.15</v>
      </c>
      <c r="G6" s="4">
        <f t="shared" ref="G6:G9" si="6">D6/12</f>
        <v>2.15</v>
      </c>
      <c r="H6" s="4">
        <f t="shared" ref="H6:H9" si="7">E6/12</f>
        <v>7.0666666666666664</v>
      </c>
      <c r="I6" s="3">
        <v>6</v>
      </c>
      <c r="J6" s="3">
        <v>9</v>
      </c>
      <c r="K6" s="3">
        <v>8.6999999999999993</v>
      </c>
      <c r="L6" s="3"/>
      <c r="M6" s="5">
        <f t="shared" si="3"/>
        <v>0.5</v>
      </c>
      <c r="N6" s="5">
        <f t="shared" ref="N6:N9" si="8">J6/12</f>
        <v>0.75</v>
      </c>
      <c r="O6" s="5">
        <f t="shared" ref="O6:O10" si="9">K6/12</f>
        <v>0.72499999999999998</v>
      </c>
      <c r="P6" s="5"/>
      <c r="Q6" s="15" t="s">
        <v>18</v>
      </c>
    </row>
    <row r="7" spans="1:17" x14ac:dyDescent="0.25">
      <c r="B7" s="14" t="s">
        <v>1</v>
      </c>
      <c r="C7" s="3">
        <v>31.28</v>
      </c>
      <c r="D7" s="3">
        <v>37.700000000000003</v>
      </c>
      <c r="E7" s="3">
        <v>33.29</v>
      </c>
      <c r="F7" s="4">
        <f t="shared" si="5"/>
        <v>2.6066666666666669</v>
      </c>
      <c r="G7" s="4">
        <f t="shared" si="6"/>
        <v>3.1416666666666671</v>
      </c>
      <c r="H7" s="4">
        <f t="shared" si="7"/>
        <v>2.7741666666666664</v>
      </c>
      <c r="I7" s="3">
        <v>8</v>
      </c>
      <c r="J7" s="3">
        <v>8.66</v>
      </c>
      <c r="K7" s="3">
        <v>8.66</v>
      </c>
      <c r="L7" s="3"/>
      <c r="M7" s="5">
        <f t="shared" si="3"/>
        <v>0.66666666666666663</v>
      </c>
      <c r="N7" s="5">
        <f t="shared" si="8"/>
        <v>0.72166666666666668</v>
      </c>
      <c r="O7" s="5">
        <f t="shared" si="9"/>
        <v>0.72166666666666668</v>
      </c>
      <c r="P7" s="5"/>
      <c r="Q7" s="15" t="s">
        <v>19</v>
      </c>
    </row>
    <row r="8" spans="1:17" x14ac:dyDescent="0.25">
      <c r="B8" s="14" t="s">
        <v>15</v>
      </c>
      <c r="C8" s="3">
        <v>31.8</v>
      </c>
      <c r="D8" s="3">
        <v>38.200000000000003</v>
      </c>
      <c r="E8" s="3">
        <v>84.3</v>
      </c>
      <c r="F8" s="4">
        <f t="shared" si="5"/>
        <v>2.65</v>
      </c>
      <c r="G8" s="4">
        <f t="shared" si="6"/>
        <v>3.1833333333333336</v>
      </c>
      <c r="H8" s="4">
        <f t="shared" si="7"/>
        <v>7.0249999999999995</v>
      </c>
      <c r="I8" s="3">
        <v>10</v>
      </c>
      <c r="J8" s="3">
        <v>9</v>
      </c>
      <c r="K8" s="3">
        <v>8.6999999999999993</v>
      </c>
      <c r="L8" s="3">
        <v>8.6999999999999993</v>
      </c>
      <c r="M8" s="5">
        <f t="shared" si="3"/>
        <v>0.83333333333333337</v>
      </c>
      <c r="N8" s="5">
        <f t="shared" si="8"/>
        <v>0.75</v>
      </c>
      <c r="O8" s="5">
        <f t="shared" si="9"/>
        <v>0.72499999999999998</v>
      </c>
      <c r="P8" s="5">
        <f t="shared" ref="P8:P10" si="10">L8/12</f>
        <v>0.72499999999999998</v>
      </c>
      <c r="Q8" s="15" t="s">
        <v>20</v>
      </c>
    </row>
    <row r="9" spans="1:17" x14ac:dyDescent="0.25">
      <c r="B9" s="14" t="s">
        <v>2</v>
      </c>
      <c r="C9" s="3">
        <v>31.28</v>
      </c>
      <c r="D9" s="3">
        <v>37.659999999999997</v>
      </c>
      <c r="E9" s="3">
        <v>33.29</v>
      </c>
      <c r="F9" s="4">
        <f t="shared" si="5"/>
        <v>2.6066666666666669</v>
      </c>
      <c r="G9" s="4">
        <f t="shared" si="6"/>
        <v>3.1383333333333332</v>
      </c>
      <c r="H9" s="4">
        <f t="shared" si="7"/>
        <v>2.7741666666666664</v>
      </c>
      <c r="I9" s="3">
        <v>10</v>
      </c>
      <c r="J9" s="3">
        <v>8.66</v>
      </c>
      <c r="K9" s="3">
        <v>8.66</v>
      </c>
      <c r="L9" s="3"/>
      <c r="M9" s="5">
        <f>I9/12</f>
        <v>0.83333333333333337</v>
      </c>
      <c r="N9" s="5">
        <f t="shared" si="8"/>
        <v>0.72166666666666668</v>
      </c>
      <c r="O9" s="5">
        <f t="shared" si="9"/>
        <v>0.72166666666666668</v>
      </c>
      <c r="P9" s="5"/>
      <c r="Q9" s="15" t="s">
        <v>19</v>
      </c>
    </row>
    <row r="10" spans="1:17" ht="15.75" thickBot="1" x14ac:dyDescent="0.3">
      <c r="A10" s="8"/>
      <c r="B10" s="16" t="s">
        <v>16</v>
      </c>
      <c r="C10" s="17">
        <v>84</v>
      </c>
      <c r="D10" s="17">
        <v>38.200000000000003</v>
      </c>
      <c r="E10" s="17">
        <v>84.3</v>
      </c>
      <c r="F10" s="18">
        <f>C10/12</f>
        <v>7</v>
      </c>
      <c r="G10" s="18">
        <f>D10/12</f>
        <v>3.1833333333333336</v>
      </c>
      <c r="H10" s="18">
        <f>E10/12</f>
        <v>7.0249999999999995</v>
      </c>
      <c r="I10" s="17">
        <v>10</v>
      </c>
      <c r="J10" s="17">
        <v>9</v>
      </c>
      <c r="K10" s="17">
        <v>8.6999999999999993</v>
      </c>
      <c r="L10" s="17">
        <v>8.6999999999999993</v>
      </c>
      <c r="M10" s="19">
        <f>I10/12</f>
        <v>0.83333333333333337</v>
      </c>
      <c r="N10" s="19">
        <f>J10/12</f>
        <v>0.75</v>
      </c>
      <c r="O10" s="19">
        <f t="shared" si="9"/>
        <v>0.72499999999999998</v>
      </c>
      <c r="P10" s="19">
        <f t="shared" si="10"/>
        <v>0.72499999999999998</v>
      </c>
      <c r="Q10" s="20" t="s">
        <v>20</v>
      </c>
    </row>
    <row r="11" spans="1:17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0"/>
      <c r="N11" s="10"/>
      <c r="O11" s="8"/>
      <c r="P11" s="8"/>
    </row>
    <row r="12" spans="1:17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0"/>
      <c r="N12" s="10"/>
      <c r="O12" s="8"/>
      <c r="P12" s="8"/>
    </row>
    <row r="13" spans="1:17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0"/>
      <c r="N13" s="10"/>
      <c r="O13" s="8"/>
      <c r="P13" s="8"/>
    </row>
    <row r="14" spans="1:17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0"/>
      <c r="N14" s="10"/>
      <c r="O14" s="8"/>
      <c r="P14" s="8"/>
    </row>
    <row r="15" spans="1:17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0"/>
      <c r="N15" s="10"/>
      <c r="O15" s="8"/>
      <c r="P15" s="8"/>
    </row>
    <row r="16" spans="1:17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0"/>
      <c r="N16" s="10"/>
      <c r="O16" s="8"/>
      <c r="P16" s="8"/>
    </row>
  </sheetData>
  <mergeCells count="3">
    <mergeCell ref="J4:L4"/>
    <mergeCell ref="N4:P4"/>
    <mergeCell ref="B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O16" sqref="O16"/>
    </sheetView>
  </sheetViews>
  <sheetFormatPr defaultRowHeight="15" x14ac:dyDescent="0.25"/>
  <cols>
    <col min="1" max="1" width="9" bestFit="1" customWidth="1"/>
    <col min="2" max="2" width="6.7109375" bestFit="1" customWidth="1"/>
    <col min="3" max="3" width="6.140625" bestFit="1" customWidth="1"/>
    <col min="4" max="4" width="6.7109375" bestFit="1" customWidth="1"/>
    <col min="5" max="7" width="3.5703125" bestFit="1" customWidth="1"/>
    <col min="8" max="14" width="4.5703125" bestFit="1" customWidth="1"/>
    <col min="15" max="15" width="4" bestFit="1" customWidth="1"/>
    <col min="16" max="16" width="6.28515625" bestFit="1" customWidth="1"/>
    <col min="17" max="17" width="8.28515625" bestFit="1" customWidth="1"/>
  </cols>
  <sheetData>
    <row r="1" spans="1:17" ht="36.75" thickBot="1" x14ac:dyDescent="0.6">
      <c r="A1" s="58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7" ht="36.75" thickBot="1" x14ac:dyDescent="0.6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7" x14ac:dyDescent="0.25">
      <c r="A3" s="11"/>
      <c r="B3" s="27"/>
      <c r="C3" s="27"/>
      <c r="D3" s="27"/>
      <c r="E3" s="27"/>
      <c r="F3" s="27"/>
      <c r="G3" s="27"/>
      <c r="H3" s="61" t="s">
        <v>9</v>
      </c>
      <c r="I3" s="61"/>
      <c r="J3" s="61" t="s">
        <v>10</v>
      </c>
      <c r="K3" s="61"/>
      <c r="L3" s="61" t="s">
        <v>9</v>
      </c>
      <c r="M3" s="61"/>
      <c r="N3" s="61" t="s">
        <v>10</v>
      </c>
      <c r="O3" s="61"/>
      <c r="P3" s="28"/>
    </row>
    <row r="4" spans="1:17" x14ac:dyDescent="0.25">
      <c r="A4" s="14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6" t="s">
        <v>6</v>
      </c>
      <c r="I4" s="22" t="s">
        <v>7</v>
      </c>
      <c r="J4" s="6" t="s">
        <v>32</v>
      </c>
      <c r="K4" s="22" t="s">
        <v>33</v>
      </c>
      <c r="L4" s="6" t="s">
        <v>6</v>
      </c>
      <c r="M4" s="22" t="s">
        <v>7</v>
      </c>
      <c r="N4" s="6" t="s">
        <v>32</v>
      </c>
      <c r="O4" s="22" t="s">
        <v>33</v>
      </c>
      <c r="P4" s="29" t="s">
        <v>13</v>
      </c>
    </row>
    <row r="5" spans="1:17" x14ac:dyDescent="0.25">
      <c r="A5" s="14" t="s">
        <v>23</v>
      </c>
      <c r="B5" s="3">
        <v>44.7</v>
      </c>
      <c r="C5" s="3">
        <v>26.9</v>
      </c>
      <c r="D5" s="3">
        <v>18.7</v>
      </c>
      <c r="E5" s="4">
        <f t="shared" ref="E5:G6" si="0">B5/12</f>
        <v>3.7250000000000001</v>
      </c>
      <c r="F5" s="4">
        <f t="shared" si="0"/>
        <v>2.2416666666666667</v>
      </c>
      <c r="G5" s="4">
        <f t="shared" si="0"/>
        <v>1.5583333333333333</v>
      </c>
      <c r="H5" s="23">
        <v>4.4000000000000004</v>
      </c>
      <c r="I5" s="23">
        <v>26.9</v>
      </c>
      <c r="J5" s="23">
        <v>7.8</v>
      </c>
      <c r="K5" s="23">
        <v>2</v>
      </c>
      <c r="L5" s="5">
        <f t="shared" ref="L5" si="1">H5/12</f>
        <v>0.3666666666666667</v>
      </c>
      <c r="M5" s="5">
        <f t="shared" ref="M5" si="2">I5/12</f>
        <v>2.2416666666666667</v>
      </c>
      <c r="N5" s="5">
        <f t="shared" ref="N5" si="3">J5/12</f>
        <v>0.65</v>
      </c>
      <c r="O5" s="25">
        <f t="shared" ref="O5" si="4">K5</f>
        <v>2</v>
      </c>
      <c r="P5" s="15" t="s">
        <v>19</v>
      </c>
    </row>
    <row r="6" spans="1:17" x14ac:dyDescent="0.25">
      <c r="A6" s="14" t="s">
        <v>24</v>
      </c>
      <c r="B6" s="3">
        <v>38</v>
      </c>
      <c r="C6" s="3">
        <v>23</v>
      </c>
      <c r="D6" s="3">
        <v>18</v>
      </c>
      <c r="E6" s="4">
        <f t="shared" si="0"/>
        <v>3.1666666666666665</v>
      </c>
      <c r="F6" s="4">
        <f t="shared" si="0"/>
        <v>1.9166666666666667</v>
      </c>
      <c r="G6" s="4">
        <f t="shared" si="0"/>
        <v>1.5</v>
      </c>
      <c r="H6" s="3">
        <v>5</v>
      </c>
      <c r="I6" s="3">
        <v>38</v>
      </c>
      <c r="J6" s="3">
        <v>7.8</v>
      </c>
      <c r="K6" s="3">
        <v>3</v>
      </c>
      <c r="L6" s="5">
        <f t="shared" ref="L6:N10" si="5">H6/12</f>
        <v>0.41666666666666669</v>
      </c>
      <c r="M6" s="5">
        <f t="shared" si="5"/>
        <v>3.1666666666666665</v>
      </c>
      <c r="N6" s="5">
        <f t="shared" si="5"/>
        <v>0.65</v>
      </c>
      <c r="O6" s="25">
        <f t="shared" ref="O6:O9" si="6">K6</f>
        <v>3</v>
      </c>
      <c r="P6" s="15" t="s">
        <v>19</v>
      </c>
    </row>
    <row r="7" spans="1:17" x14ac:dyDescent="0.25">
      <c r="A7" s="30" t="s">
        <v>25</v>
      </c>
      <c r="B7" s="3">
        <v>35</v>
      </c>
      <c r="C7" s="3">
        <v>32</v>
      </c>
      <c r="D7" s="3">
        <v>19</v>
      </c>
      <c r="E7" s="4">
        <f t="shared" ref="E7" si="7">B7/12</f>
        <v>2.9166666666666665</v>
      </c>
      <c r="F7" s="4">
        <f t="shared" ref="F7:F8" si="8">C7/12</f>
        <v>2.6666666666666665</v>
      </c>
      <c r="G7" s="4">
        <f t="shared" ref="G7:G8" si="9">D7/12</f>
        <v>1.5833333333333333</v>
      </c>
      <c r="H7" s="3">
        <v>5</v>
      </c>
      <c r="I7" s="3">
        <v>35</v>
      </c>
      <c r="J7" s="3">
        <v>7.8</v>
      </c>
      <c r="K7" s="3">
        <v>6</v>
      </c>
      <c r="L7" s="5">
        <f t="shared" si="5"/>
        <v>0.41666666666666669</v>
      </c>
      <c r="M7" s="5">
        <f t="shared" si="5"/>
        <v>2.9166666666666665</v>
      </c>
      <c r="N7" s="5">
        <f t="shared" si="5"/>
        <v>0.65</v>
      </c>
      <c r="O7" s="25">
        <f t="shared" si="6"/>
        <v>6</v>
      </c>
      <c r="P7" s="15" t="s">
        <v>19</v>
      </c>
    </row>
    <row r="8" spans="1:17" x14ac:dyDescent="0.25">
      <c r="A8" s="30" t="s">
        <v>26</v>
      </c>
      <c r="B8" s="3">
        <v>41</v>
      </c>
      <c r="C8" s="3">
        <v>38</v>
      </c>
      <c r="D8" s="3">
        <v>18</v>
      </c>
      <c r="E8" s="4">
        <f>B8/12</f>
        <v>3.4166666666666665</v>
      </c>
      <c r="F8" s="4">
        <f t="shared" si="8"/>
        <v>3.1666666666666665</v>
      </c>
      <c r="G8" s="4">
        <f t="shared" si="9"/>
        <v>1.5</v>
      </c>
      <c r="H8" s="3">
        <v>5</v>
      </c>
      <c r="I8" s="3">
        <v>41</v>
      </c>
      <c r="J8" s="3">
        <v>7.8</v>
      </c>
      <c r="K8" s="3">
        <v>6</v>
      </c>
      <c r="L8" s="5">
        <f t="shared" si="5"/>
        <v>0.41666666666666669</v>
      </c>
      <c r="M8" s="5">
        <f t="shared" si="5"/>
        <v>3.4166666666666665</v>
      </c>
      <c r="N8" s="5">
        <f t="shared" si="5"/>
        <v>0.65</v>
      </c>
      <c r="O8" s="25">
        <f t="shared" si="6"/>
        <v>6</v>
      </c>
      <c r="P8" s="15" t="s">
        <v>19</v>
      </c>
    </row>
    <row r="9" spans="1:17" x14ac:dyDescent="0.25">
      <c r="A9" s="30" t="s">
        <v>27</v>
      </c>
      <c r="B9" s="3">
        <v>38.9</v>
      </c>
      <c r="C9" s="3">
        <v>39.799999999999997</v>
      </c>
      <c r="D9" s="3">
        <v>18.600000000000001</v>
      </c>
      <c r="E9" s="4">
        <f t="shared" ref="E9:G9" si="10">B9/12</f>
        <v>3.2416666666666667</v>
      </c>
      <c r="F9" s="4">
        <f t="shared" si="10"/>
        <v>3.3166666666666664</v>
      </c>
      <c r="G9" s="4">
        <f t="shared" si="10"/>
        <v>1.55</v>
      </c>
      <c r="H9" s="3">
        <v>5.0999999999999996</v>
      </c>
      <c r="I9" s="3">
        <v>39.799999999999997</v>
      </c>
      <c r="J9" s="3">
        <v>7.8</v>
      </c>
      <c r="K9" s="3">
        <v>6</v>
      </c>
      <c r="L9" s="5">
        <f>H9/12</f>
        <v>0.42499999999999999</v>
      </c>
      <c r="M9" s="5">
        <f t="shared" si="5"/>
        <v>3.3166666666666664</v>
      </c>
      <c r="N9" s="5">
        <f t="shared" si="5"/>
        <v>0.65</v>
      </c>
      <c r="O9" s="25">
        <f t="shared" si="6"/>
        <v>6</v>
      </c>
      <c r="P9" s="15" t="s">
        <v>19</v>
      </c>
    </row>
    <row r="10" spans="1:17" x14ac:dyDescent="0.25">
      <c r="A10" s="30" t="s">
        <v>28</v>
      </c>
      <c r="B10" s="3">
        <v>36</v>
      </c>
      <c r="C10" s="3">
        <v>24</v>
      </c>
      <c r="D10" s="3">
        <v>12</v>
      </c>
      <c r="E10" s="4">
        <f t="shared" ref="E10:G13" si="11">B10/12</f>
        <v>3</v>
      </c>
      <c r="F10" s="4">
        <f t="shared" si="11"/>
        <v>2</v>
      </c>
      <c r="G10" s="4">
        <f t="shared" si="11"/>
        <v>1</v>
      </c>
      <c r="H10" s="3">
        <v>36</v>
      </c>
      <c r="I10" s="3">
        <v>24</v>
      </c>
      <c r="J10" s="3">
        <v>5</v>
      </c>
      <c r="K10" s="3">
        <v>1</v>
      </c>
      <c r="L10" s="5">
        <f>H10/12</f>
        <v>3</v>
      </c>
      <c r="M10" s="5">
        <f>I10/12</f>
        <v>2</v>
      </c>
      <c r="N10" s="5">
        <f t="shared" si="5"/>
        <v>0.41666666666666669</v>
      </c>
      <c r="O10" s="25">
        <f>K10</f>
        <v>1</v>
      </c>
      <c r="P10" s="15" t="s">
        <v>19</v>
      </c>
    </row>
    <row r="11" spans="1:17" x14ac:dyDescent="0.25">
      <c r="A11" s="31" t="s">
        <v>29</v>
      </c>
      <c r="B11" s="1">
        <f>1027*0.04</f>
        <v>41.08</v>
      </c>
      <c r="C11" s="1">
        <f>1003*0.04</f>
        <v>40.119999999999997</v>
      </c>
      <c r="D11" s="1">
        <f>415*0.04</f>
        <v>16.600000000000001</v>
      </c>
      <c r="E11" s="4">
        <f t="shared" si="11"/>
        <v>3.4233333333333333</v>
      </c>
      <c r="F11" s="4">
        <f t="shared" si="11"/>
        <v>3.3433333333333333</v>
      </c>
      <c r="G11" s="4">
        <f t="shared" si="11"/>
        <v>1.3833333333333335</v>
      </c>
      <c r="H11" s="1">
        <f>B11</f>
        <v>41.08</v>
      </c>
      <c r="I11" s="1">
        <f>C11</f>
        <v>40.119999999999997</v>
      </c>
      <c r="J11" s="1">
        <f>30*0.04</f>
        <v>1.2</v>
      </c>
      <c r="K11" s="1">
        <f>600*0.04</f>
        <v>24</v>
      </c>
      <c r="L11" s="5">
        <f>H11/12</f>
        <v>3.4233333333333333</v>
      </c>
      <c r="M11" s="5">
        <f>I11/12</f>
        <v>3.3433333333333333</v>
      </c>
      <c r="N11" s="5">
        <f t="shared" ref="N11" si="12">J11/12</f>
        <v>9.9999999999999992E-2</v>
      </c>
      <c r="O11" s="25">
        <f>K11</f>
        <v>24</v>
      </c>
      <c r="P11" s="15" t="s">
        <v>19</v>
      </c>
    </row>
    <row r="12" spans="1:17" x14ac:dyDescent="0.25">
      <c r="A12" s="31" t="s">
        <v>30</v>
      </c>
      <c r="B12" s="23">
        <v>27.3</v>
      </c>
      <c r="C12" s="23">
        <v>26.3</v>
      </c>
      <c r="D12" s="23">
        <v>20.7</v>
      </c>
      <c r="E12" s="4">
        <f t="shared" si="11"/>
        <v>2.2749999999999999</v>
      </c>
      <c r="F12" s="4">
        <f t="shared" si="11"/>
        <v>2.1916666666666669</v>
      </c>
      <c r="G12" s="4">
        <f t="shared" si="11"/>
        <v>1.7249999999999999</v>
      </c>
      <c r="H12" s="23">
        <v>14.8</v>
      </c>
      <c r="I12" s="23">
        <v>26.3</v>
      </c>
      <c r="J12" s="23">
        <v>26.3</v>
      </c>
      <c r="K12" s="23">
        <v>5.9</v>
      </c>
      <c r="L12" s="5">
        <f>H12/12</f>
        <v>1.2333333333333334</v>
      </c>
      <c r="M12" s="5">
        <f>I12/12</f>
        <v>2.1916666666666669</v>
      </c>
      <c r="N12" s="5">
        <f>J12/12</f>
        <v>2.1916666666666669</v>
      </c>
      <c r="O12" s="26">
        <f>K12</f>
        <v>5.9</v>
      </c>
      <c r="P12" s="15" t="s">
        <v>19</v>
      </c>
    </row>
    <row r="13" spans="1:17" ht="15.75" thickBot="1" x14ac:dyDescent="0.3">
      <c r="A13" s="32" t="s">
        <v>31</v>
      </c>
      <c r="B13" s="33">
        <v>36.200000000000003</v>
      </c>
      <c r="C13" s="33">
        <f>194*0.04</f>
        <v>7.76</v>
      </c>
      <c r="D13" s="33">
        <f>288*0.04</f>
        <v>11.52</v>
      </c>
      <c r="E13" s="18">
        <f t="shared" si="11"/>
        <v>3.0166666666666671</v>
      </c>
      <c r="F13" s="4">
        <f t="shared" si="11"/>
        <v>0.64666666666666661</v>
      </c>
      <c r="G13" s="4">
        <f t="shared" si="11"/>
        <v>0.96</v>
      </c>
      <c r="H13" s="33">
        <v>7.8</v>
      </c>
      <c r="I13" s="33">
        <v>36.200000000000003</v>
      </c>
      <c r="J13" s="34">
        <v>8</v>
      </c>
      <c r="K13" s="34">
        <v>1</v>
      </c>
      <c r="L13" s="19">
        <f>H13/12</f>
        <v>0.65</v>
      </c>
      <c r="M13" s="19">
        <f>I13/12</f>
        <v>3.0166666666666671</v>
      </c>
      <c r="N13" s="51">
        <f>J13/12</f>
        <v>0.66666666666666663</v>
      </c>
      <c r="O13" s="51">
        <f>K13</f>
        <v>1</v>
      </c>
      <c r="P13" s="15" t="s">
        <v>19</v>
      </c>
    </row>
    <row r="14" spans="1:17" x14ac:dyDescent="0.25">
      <c r="A14" s="8"/>
    </row>
    <row r="15" spans="1:17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0"/>
      <c r="N15" s="10"/>
      <c r="O15" s="8"/>
      <c r="P15" s="8"/>
      <c r="Q15" s="7"/>
    </row>
    <row r="16" spans="1:17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0"/>
      <c r="N16" s="10"/>
      <c r="O16" s="8"/>
      <c r="P16" s="8"/>
      <c r="Q16" s="7"/>
    </row>
    <row r="17" spans="1:17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0"/>
      <c r="N17" s="10"/>
      <c r="O17" s="8"/>
      <c r="P17" s="8"/>
      <c r="Q17" s="7"/>
    </row>
    <row r="18" spans="1:17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</sheetData>
  <mergeCells count="5">
    <mergeCell ref="A1:P1"/>
    <mergeCell ref="H3:I3"/>
    <mergeCell ref="J3:K3"/>
    <mergeCell ref="L3:M3"/>
    <mergeCell ref="N3:O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workbookViewId="0">
      <selection activeCell="S16" sqref="S16"/>
    </sheetView>
  </sheetViews>
  <sheetFormatPr defaultRowHeight="15" x14ac:dyDescent="0.25"/>
  <cols>
    <col min="1" max="1" width="9" bestFit="1" customWidth="1"/>
    <col min="2" max="2" width="11.140625" bestFit="1" customWidth="1"/>
    <col min="3" max="3" width="6.7109375" bestFit="1" customWidth="1"/>
    <col min="4" max="4" width="6.140625" bestFit="1" customWidth="1"/>
    <col min="5" max="5" width="7" bestFit="1" customWidth="1"/>
    <col min="6" max="7" width="3.5703125" bestFit="1" customWidth="1"/>
    <col min="8" max="8" width="4.5703125" bestFit="1" customWidth="1"/>
    <col min="9" max="9" width="5.140625" bestFit="1" customWidth="1"/>
    <col min="10" max="10" width="4.5703125" bestFit="1" customWidth="1"/>
    <col min="11" max="11" width="3" bestFit="1" customWidth="1"/>
    <col min="12" max="12" width="5.140625" bestFit="1" customWidth="1"/>
    <col min="13" max="13" width="4.5703125" bestFit="1" customWidth="1"/>
    <col min="14" max="14" width="3" bestFit="1" customWidth="1"/>
    <col min="15" max="15" width="8.28515625" bestFit="1" customWidth="1"/>
    <col min="22" max="22" width="64.42578125" bestFit="1" customWidth="1"/>
  </cols>
  <sheetData>
    <row r="1" spans="1:19" ht="15.75" thickBot="1" x14ac:dyDescent="0.3"/>
    <row r="2" spans="1:19" ht="36.75" thickBot="1" x14ac:dyDescent="0.6">
      <c r="B2" s="58" t="s">
        <v>54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9" ht="36.75" thickBot="1" x14ac:dyDescent="0.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9" x14ac:dyDescent="0.25">
      <c r="B4" s="11"/>
      <c r="C4" s="27"/>
      <c r="D4" s="27"/>
      <c r="E4" s="27"/>
      <c r="F4" s="27"/>
      <c r="G4" s="27"/>
      <c r="H4" s="27"/>
      <c r="I4" s="39" t="s">
        <v>9</v>
      </c>
      <c r="J4" s="61" t="s">
        <v>10</v>
      </c>
      <c r="K4" s="61"/>
      <c r="L4" s="39" t="s">
        <v>9</v>
      </c>
      <c r="M4" s="61" t="s">
        <v>10</v>
      </c>
      <c r="N4" s="61"/>
      <c r="O4" s="28"/>
    </row>
    <row r="5" spans="1:19" x14ac:dyDescent="0.25">
      <c r="B5" s="14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6" t="s">
        <v>32</v>
      </c>
      <c r="J5" s="6" t="s">
        <v>32</v>
      </c>
      <c r="K5" s="22" t="s">
        <v>33</v>
      </c>
      <c r="L5" s="6" t="s">
        <v>32</v>
      </c>
      <c r="M5" s="6" t="s">
        <v>37</v>
      </c>
      <c r="N5" s="22" t="s">
        <v>33</v>
      </c>
      <c r="O5" s="29" t="s">
        <v>13</v>
      </c>
    </row>
    <row r="6" spans="1:19" x14ac:dyDescent="0.25">
      <c r="B6" s="14" t="s">
        <v>34</v>
      </c>
      <c r="C6" s="23">
        <v>41.37</v>
      </c>
      <c r="D6" s="23">
        <v>37.799999999999997</v>
      </c>
      <c r="E6" s="23">
        <v>38.71</v>
      </c>
      <c r="F6" s="4">
        <f t="shared" ref="F6:F7" si="0">C6/12</f>
        <v>3.4474999999999998</v>
      </c>
      <c r="G6" s="4">
        <f t="shared" ref="G6:G7" si="1">D6/12</f>
        <v>3.15</v>
      </c>
      <c r="H6" s="4">
        <f t="shared" ref="H6:H7" si="2">E6/12</f>
        <v>3.2258333333333336</v>
      </c>
      <c r="I6" s="23">
        <v>7.9</v>
      </c>
      <c r="J6" s="23">
        <v>10.5</v>
      </c>
      <c r="K6" s="24">
        <v>2</v>
      </c>
      <c r="L6" s="5">
        <f t="shared" ref="L6:L7" si="3">I6/12</f>
        <v>0.65833333333333333</v>
      </c>
      <c r="M6" s="5">
        <f t="shared" ref="M6:M7" si="4">J6/12</f>
        <v>0.875</v>
      </c>
      <c r="N6" s="25">
        <f t="shared" ref="N6:N7" si="5">K6</f>
        <v>2</v>
      </c>
      <c r="O6" s="15" t="s">
        <v>19</v>
      </c>
    </row>
    <row r="7" spans="1:19" x14ac:dyDescent="0.25">
      <c r="B7" s="14" t="s">
        <v>35</v>
      </c>
      <c r="C7" s="23">
        <v>54.4</v>
      </c>
      <c r="D7" s="23">
        <v>37.799999999999997</v>
      </c>
      <c r="E7" s="23">
        <v>38</v>
      </c>
      <c r="F7" s="4">
        <f t="shared" si="0"/>
        <v>4.5333333333333332</v>
      </c>
      <c r="G7" s="4">
        <f t="shared" si="1"/>
        <v>3.15</v>
      </c>
      <c r="H7" s="4">
        <f t="shared" si="2"/>
        <v>3.1666666666666665</v>
      </c>
      <c r="I7" s="23">
        <v>7.9</v>
      </c>
      <c r="J7" s="23">
        <v>10.5</v>
      </c>
      <c r="K7" s="24">
        <v>4</v>
      </c>
      <c r="L7" s="5">
        <f t="shared" si="3"/>
        <v>0.65833333333333333</v>
      </c>
      <c r="M7" s="5">
        <f t="shared" si="4"/>
        <v>0.875</v>
      </c>
      <c r="N7" s="25">
        <f t="shared" si="5"/>
        <v>4</v>
      </c>
      <c r="O7" s="15" t="s">
        <v>19</v>
      </c>
    </row>
    <row r="8" spans="1:19" x14ac:dyDescent="0.25">
      <c r="B8" s="30" t="s">
        <v>36</v>
      </c>
      <c r="C8" s="23">
        <v>41.3</v>
      </c>
      <c r="D8" s="23">
        <v>37.799999999999997</v>
      </c>
      <c r="E8" s="23">
        <f>120.6-23.2</f>
        <v>97.399999999999991</v>
      </c>
      <c r="F8" s="4">
        <f t="shared" ref="F8:H9" si="6">C8/12</f>
        <v>3.4416666666666664</v>
      </c>
      <c r="G8" s="4">
        <f t="shared" si="6"/>
        <v>3.15</v>
      </c>
      <c r="H8" s="4">
        <f t="shared" si="6"/>
        <v>8.1166666666666654</v>
      </c>
      <c r="I8" s="23">
        <v>8</v>
      </c>
      <c r="J8" s="23">
        <v>10.5</v>
      </c>
      <c r="K8" s="24">
        <v>2</v>
      </c>
      <c r="L8" s="5">
        <f t="shared" ref="L8:M10" si="7">I8/12</f>
        <v>0.66666666666666663</v>
      </c>
      <c r="M8" s="5">
        <f t="shared" si="7"/>
        <v>0.875</v>
      </c>
      <c r="N8" s="25">
        <f>K8</f>
        <v>2</v>
      </c>
      <c r="O8" s="15" t="s">
        <v>38</v>
      </c>
    </row>
    <row r="9" spans="1:19" x14ac:dyDescent="0.25">
      <c r="B9" s="30" t="s">
        <v>39</v>
      </c>
      <c r="C9" s="23">
        <v>54.3</v>
      </c>
      <c r="D9" s="23">
        <v>37.799999999999997</v>
      </c>
      <c r="E9" s="23">
        <f>120.6-23.5</f>
        <v>97.1</v>
      </c>
      <c r="F9" s="4">
        <f t="shared" si="6"/>
        <v>4.5249999999999995</v>
      </c>
      <c r="G9" s="4">
        <f t="shared" si="6"/>
        <v>3.15</v>
      </c>
      <c r="H9" s="4">
        <f t="shared" si="6"/>
        <v>8.0916666666666668</v>
      </c>
      <c r="I9" s="23">
        <v>8</v>
      </c>
      <c r="J9" s="23">
        <v>10.5</v>
      </c>
      <c r="K9" s="24">
        <v>4</v>
      </c>
      <c r="L9" s="5">
        <f t="shared" si="7"/>
        <v>0.66666666666666663</v>
      </c>
      <c r="M9" s="5">
        <f t="shared" si="7"/>
        <v>0.875</v>
      </c>
      <c r="N9" s="25">
        <f>K9</f>
        <v>4</v>
      </c>
      <c r="O9" s="15" t="s">
        <v>40</v>
      </c>
    </row>
    <row r="10" spans="1:19" x14ac:dyDescent="0.25">
      <c r="B10" s="30" t="s">
        <v>41</v>
      </c>
      <c r="C10" s="23">
        <v>54.4</v>
      </c>
      <c r="D10" s="23">
        <v>37.799999999999997</v>
      </c>
      <c r="E10" s="23">
        <f>1000*0.04</f>
        <v>40</v>
      </c>
      <c r="F10" s="4">
        <f t="shared" ref="F10" si="8">C10/12</f>
        <v>4.5333333333333332</v>
      </c>
      <c r="G10" s="4">
        <f t="shared" ref="G10" si="9">D10/12</f>
        <v>3.15</v>
      </c>
      <c r="H10" s="4">
        <f t="shared" ref="H10" si="10">E10/12</f>
        <v>3.3333333333333335</v>
      </c>
      <c r="I10" s="23">
        <f>250*0.04</f>
        <v>10</v>
      </c>
      <c r="J10" s="23">
        <v>10.5</v>
      </c>
      <c r="K10" s="24">
        <v>4</v>
      </c>
      <c r="L10" s="5">
        <f t="shared" si="7"/>
        <v>0.83333333333333337</v>
      </c>
      <c r="M10" s="5">
        <f t="shared" si="7"/>
        <v>0.875</v>
      </c>
      <c r="N10" s="25">
        <f>K10</f>
        <v>4</v>
      </c>
      <c r="O10" s="15" t="s">
        <v>19</v>
      </c>
    </row>
    <row r="11" spans="1:19" x14ac:dyDescent="0.25">
      <c r="B11" s="30" t="s">
        <v>42</v>
      </c>
      <c r="C11" s="23">
        <v>79.599999999999994</v>
      </c>
      <c r="D11" s="23">
        <v>37.82</v>
      </c>
      <c r="E11" s="23">
        <v>56.33</v>
      </c>
      <c r="F11" s="4">
        <f t="shared" ref="F11:H18" si="11">C11/12</f>
        <v>6.6333333333333329</v>
      </c>
      <c r="G11" s="4">
        <f t="shared" si="11"/>
        <v>3.1516666666666668</v>
      </c>
      <c r="H11" s="4">
        <f t="shared" si="11"/>
        <v>4.6941666666666668</v>
      </c>
      <c r="I11" s="23">
        <v>10</v>
      </c>
      <c r="J11" s="23">
        <v>10.5</v>
      </c>
      <c r="K11" s="24">
        <v>6</v>
      </c>
      <c r="L11" s="5">
        <f t="shared" ref="L11:L22" si="12">I11/12</f>
        <v>0.83333333333333337</v>
      </c>
      <c r="M11" s="5">
        <f t="shared" ref="M11:M22" si="13">J11/12</f>
        <v>0.875</v>
      </c>
      <c r="N11" s="25">
        <f t="shared" ref="N11:N22" si="14">K11</f>
        <v>6</v>
      </c>
      <c r="O11" s="15" t="s">
        <v>19</v>
      </c>
    </row>
    <row r="12" spans="1:19" x14ac:dyDescent="0.25">
      <c r="B12" s="31" t="s">
        <v>43</v>
      </c>
      <c r="C12" s="23">
        <v>54.3</v>
      </c>
      <c r="D12" s="23">
        <v>37.799999999999997</v>
      </c>
      <c r="E12" s="37">
        <f>120.6-23.6</f>
        <v>97</v>
      </c>
      <c r="F12" s="4">
        <f t="shared" si="11"/>
        <v>4.5249999999999995</v>
      </c>
      <c r="G12" s="4">
        <f t="shared" si="11"/>
        <v>3.15</v>
      </c>
      <c r="H12" s="4">
        <f t="shared" si="11"/>
        <v>8.0833333333333339</v>
      </c>
      <c r="I12" s="23">
        <v>10</v>
      </c>
      <c r="J12" s="23">
        <v>10.5</v>
      </c>
      <c r="K12" s="24">
        <v>4</v>
      </c>
      <c r="L12" s="5">
        <f t="shared" si="12"/>
        <v>0.83333333333333337</v>
      </c>
      <c r="M12" s="5">
        <f t="shared" si="13"/>
        <v>0.875</v>
      </c>
      <c r="N12" s="25">
        <f t="shared" si="14"/>
        <v>4</v>
      </c>
      <c r="O12" s="15" t="s">
        <v>40</v>
      </c>
    </row>
    <row r="13" spans="1:19" x14ac:dyDescent="0.25">
      <c r="B13" s="31" t="s">
        <v>44</v>
      </c>
      <c r="C13" s="23">
        <v>79.5</v>
      </c>
      <c r="D13" s="23">
        <v>37.799999999999997</v>
      </c>
      <c r="E13" s="23">
        <f>120.6-23.5</f>
        <v>97.1</v>
      </c>
      <c r="F13" s="4">
        <f t="shared" si="11"/>
        <v>6.625</v>
      </c>
      <c r="G13" s="4">
        <f t="shared" si="11"/>
        <v>3.15</v>
      </c>
      <c r="H13" s="4">
        <f t="shared" si="11"/>
        <v>8.0916666666666668</v>
      </c>
      <c r="I13" s="23">
        <v>10</v>
      </c>
      <c r="J13" s="23">
        <v>10.5</v>
      </c>
      <c r="K13" s="24">
        <v>6</v>
      </c>
      <c r="L13" s="5">
        <f t="shared" si="12"/>
        <v>0.83333333333333337</v>
      </c>
      <c r="M13" s="5">
        <f t="shared" si="13"/>
        <v>0.875</v>
      </c>
      <c r="N13" s="25">
        <f t="shared" si="14"/>
        <v>6</v>
      </c>
      <c r="O13" s="40" t="s">
        <v>19</v>
      </c>
    </row>
    <row r="14" spans="1:19" x14ac:dyDescent="0.25">
      <c r="A14" s="8"/>
      <c r="B14" s="31" t="s">
        <v>45</v>
      </c>
      <c r="C14" s="23">
        <v>79.59</v>
      </c>
      <c r="D14" s="23">
        <v>37.82</v>
      </c>
      <c r="E14" s="23">
        <v>56.53</v>
      </c>
      <c r="F14" s="4">
        <f t="shared" si="11"/>
        <v>6.6325000000000003</v>
      </c>
      <c r="G14" s="4">
        <f t="shared" si="11"/>
        <v>3.1516666666666668</v>
      </c>
      <c r="H14" s="4">
        <f t="shared" si="11"/>
        <v>4.7108333333333334</v>
      </c>
      <c r="I14" s="23">
        <v>12</v>
      </c>
      <c r="J14" s="23">
        <v>10.5</v>
      </c>
      <c r="K14" s="24">
        <v>6</v>
      </c>
      <c r="L14" s="5">
        <f t="shared" si="12"/>
        <v>1</v>
      </c>
      <c r="M14" s="5">
        <f t="shared" si="13"/>
        <v>0.875</v>
      </c>
      <c r="N14" s="25">
        <f t="shared" si="14"/>
        <v>6</v>
      </c>
      <c r="O14" s="40" t="s">
        <v>19</v>
      </c>
    </row>
    <row r="15" spans="1:19" x14ac:dyDescent="0.25">
      <c r="A15" s="8"/>
      <c r="B15" s="31" t="s">
        <v>46</v>
      </c>
      <c r="C15" s="23">
        <v>79.5</v>
      </c>
      <c r="D15" s="23">
        <v>37.799999999999997</v>
      </c>
      <c r="E15" s="23">
        <f>120.6-23.5</f>
        <v>97.1</v>
      </c>
      <c r="F15" s="4">
        <f t="shared" si="11"/>
        <v>6.625</v>
      </c>
      <c r="G15" s="4">
        <f t="shared" si="11"/>
        <v>3.15</v>
      </c>
      <c r="H15" s="4">
        <f t="shared" si="11"/>
        <v>8.0916666666666668</v>
      </c>
      <c r="I15" s="23">
        <v>12</v>
      </c>
      <c r="J15" s="23">
        <v>10.5</v>
      </c>
      <c r="K15" s="24">
        <v>6</v>
      </c>
      <c r="L15" s="5">
        <f t="shared" si="12"/>
        <v>1</v>
      </c>
      <c r="M15" s="5">
        <f t="shared" si="13"/>
        <v>0.875</v>
      </c>
      <c r="N15" s="25">
        <f t="shared" si="14"/>
        <v>6</v>
      </c>
      <c r="O15" s="40" t="s">
        <v>19</v>
      </c>
    </row>
    <row r="16" spans="1:19" x14ac:dyDescent="0.25">
      <c r="A16" s="8"/>
      <c r="B16" s="31" t="s">
        <v>47</v>
      </c>
      <c r="C16" s="23">
        <f>1491.5*0.04</f>
        <v>59.660000000000004</v>
      </c>
      <c r="D16" s="23">
        <f>1072*0.04</f>
        <v>42.88</v>
      </c>
      <c r="E16" s="23">
        <v>66.3</v>
      </c>
      <c r="F16" s="4">
        <f t="shared" si="11"/>
        <v>4.9716666666666667</v>
      </c>
      <c r="G16" s="4">
        <f t="shared" si="11"/>
        <v>3.5733333333333337</v>
      </c>
      <c r="H16" s="4">
        <f t="shared" si="11"/>
        <v>5.5249999999999995</v>
      </c>
      <c r="I16" s="23">
        <v>14</v>
      </c>
      <c r="J16" s="23">
        <v>8</v>
      </c>
      <c r="K16" s="24">
        <v>8</v>
      </c>
      <c r="L16" s="5">
        <f t="shared" si="12"/>
        <v>1.1666666666666667</v>
      </c>
      <c r="M16" s="5">
        <f t="shared" si="13"/>
        <v>0.66666666666666663</v>
      </c>
      <c r="N16" s="25">
        <f t="shared" si="14"/>
        <v>8</v>
      </c>
      <c r="O16" s="40" t="s">
        <v>19</v>
      </c>
      <c r="S16" t="s">
        <v>59</v>
      </c>
    </row>
    <row r="17" spans="1:15" x14ac:dyDescent="0.25">
      <c r="A17" s="8"/>
      <c r="B17" s="31" t="s">
        <v>48</v>
      </c>
      <c r="C17" s="23">
        <v>81.36</v>
      </c>
      <c r="D17" s="23">
        <v>55.16</v>
      </c>
      <c r="E17" s="23">
        <f>87.3-26.4</f>
        <v>60.9</v>
      </c>
      <c r="F17" s="4">
        <f t="shared" si="11"/>
        <v>6.78</v>
      </c>
      <c r="G17" s="4">
        <f t="shared" si="11"/>
        <v>4.5966666666666667</v>
      </c>
      <c r="H17" s="4">
        <f t="shared" si="11"/>
        <v>5.0750000000000002</v>
      </c>
      <c r="I17" s="23">
        <v>14</v>
      </c>
      <c r="J17" s="23">
        <v>10.5</v>
      </c>
      <c r="K17" s="24">
        <v>9</v>
      </c>
      <c r="L17" s="5">
        <f t="shared" si="12"/>
        <v>1.1666666666666667</v>
      </c>
      <c r="M17" s="5">
        <f t="shared" si="13"/>
        <v>0.875</v>
      </c>
      <c r="N17" s="25">
        <f t="shared" si="14"/>
        <v>9</v>
      </c>
      <c r="O17" s="40" t="s">
        <v>19</v>
      </c>
    </row>
    <row r="18" spans="1:15" x14ac:dyDescent="0.25">
      <c r="B18" s="31" t="s">
        <v>49</v>
      </c>
      <c r="C18" s="23">
        <v>98.7</v>
      </c>
      <c r="D18" s="23">
        <v>55.1</v>
      </c>
      <c r="E18" s="1">
        <f>122-26.4</f>
        <v>95.6</v>
      </c>
      <c r="F18" s="4">
        <f t="shared" si="11"/>
        <v>8.2249999999999996</v>
      </c>
      <c r="G18" s="4">
        <f t="shared" si="11"/>
        <v>4.5916666666666668</v>
      </c>
      <c r="H18" s="4">
        <f t="shared" si="11"/>
        <v>7.9666666666666659</v>
      </c>
      <c r="I18" s="23">
        <v>14</v>
      </c>
      <c r="J18" s="3">
        <v>10.5</v>
      </c>
      <c r="K18" s="38">
        <v>12</v>
      </c>
      <c r="L18" s="5">
        <f t="shared" si="12"/>
        <v>1.1666666666666667</v>
      </c>
      <c r="M18" s="5">
        <f t="shared" si="13"/>
        <v>0.875</v>
      </c>
      <c r="N18" s="25">
        <f t="shared" si="14"/>
        <v>12</v>
      </c>
      <c r="O18" s="40" t="s">
        <v>19</v>
      </c>
    </row>
    <row r="19" spans="1:15" x14ac:dyDescent="0.25">
      <c r="B19" s="31" t="s">
        <v>50</v>
      </c>
      <c r="C19" s="23">
        <v>79.5</v>
      </c>
      <c r="D19" s="23">
        <v>55.1</v>
      </c>
      <c r="E19" s="1">
        <f>123.5-26.4</f>
        <v>97.1</v>
      </c>
      <c r="F19" s="4">
        <f>C19/12</f>
        <v>6.625</v>
      </c>
      <c r="G19" s="4">
        <f t="shared" ref="G19:H22" si="15">D19/12</f>
        <v>4.5916666666666668</v>
      </c>
      <c r="H19" s="4">
        <f t="shared" si="15"/>
        <v>8.0916666666666668</v>
      </c>
      <c r="I19" s="23">
        <v>14</v>
      </c>
      <c r="J19" s="23">
        <v>10.5</v>
      </c>
      <c r="K19" s="38">
        <v>9</v>
      </c>
      <c r="L19" s="5">
        <f t="shared" si="12"/>
        <v>1.1666666666666667</v>
      </c>
      <c r="M19" s="5">
        <f t="shared" si="13"/>
        <v>0.875</v>
      </c>
      <c r="N19" s="25">
        <f t="shared" si="14"/>
        <v>9</v>
      </c>
      <c r="O19" s="40" t="s">
        <v>19</v>
      </c>
    </row>
    <row r="20" spans="1:15" x14ac:dyDescent="0.25">
      <c r="B20" s="31" t="s">
        <v>51</v>
      </c>
      <c r="C20" s="23">
        <v>101.2</v>
      </c>
      <c r="D20" s="23">
        <v>55.1</v>
      </c>
      <c r="E20" s="1">
        <f>84.3-24</f>
        <v>60.3</v>
      </c>
      <c r="F20" s="4">
        <f>C20/12</f>
        <v>8.4333333333333336</v>
      </c>
      <c r="G20" s="4">
        <f t="shared" si="15"/>
        <v>4.5916666666666668</v>
      </c>
      <c r="H20" s="4">
        <f t="shared" si="15"/>
        <v>5.0249999999999995</v>
      </c>
      <c r="I20" s="23">
        <v>18</v>
      </c>
      <c r="J20" s="3">
        <v>10.5</v>
      </c>
      <c r="K20" s="38">
        <v>12</v>
      </c>
      <c r="L20" s="5">
        <f t="shared" si="12"/>
        <v>1.5</v>
      </c>
      <c r="M20" s="5">
        <f t="shared" si="13"/>
        <v>0.875</v>
      </c>
      <c r="N20" s="25">
        <f t="shared" si="14"/>
        <v>12</v>
      </c>
      <c r="O20" s="40" t="s">
        <v>19</v>
      </c>
    </row>
    <row r="21" spans="1:15" x14ac:dyDescent="0.25">
      <c r="B21" s="31" t="s">
        <v>52</v>
      </c>
      <c r="C21" s="23">
        <v>68.489999999999995</v>
      </c>
      <c r="D21" s="23">
        <v>82.7</v>
      </c>
      <c r="E21" s="1">
        <v>138.63999999999999</v>
      </c>
      <c r="F21" s="4">
        <f>C21/12</f>
        <v>5.7074999999999996</v>
      </c>
      <c r="G21" s="4">
        <f t="shared" si="15"/>
        <v>6.8916666666666666</v>
      </c>
      <c r="H21" s="4">
        <f t="shared" si="15"/>
        <v>11.553333333333333</v>
      </c>
      <c r="I21" s="23">
        <v>24</v>
      </c>
      <c r="J21" s="3">
        <v>10.5</v>
      </c>
      <c r="K21" s="38">
        <v>16</v>
      </c>
      <c r="L21" s="5">
        <f t="shared" si="12"/>
        <v>2</v>
      </c>
      <c r="M21" s="5">
        <f t="shared" si="13"/>
        <v>0.875</v>
      </c>
      <c r="N21" s="25">
        <f t="shared" si="14"/>
        <v>16</v>
      </c>
      <c r="O21" s="40" t="s">
        <v>19</v>
      </c>
    </row>
    <row r="22" spans="1:15" ht="15.75" thickBot="1" x14ac:dyDescent="0.3">
      <c r="B22" s="32" t="s">
        <v>53</v>
      </c>
      <c r="C22" s="33">
        <v>98.7</v>
      </c>
      <c r="D22" s="33">
        <v>55.1</v>
      </c>
      <c r="E22" s="41">
        <f>50.2+9.8+35.4</f>
        <v>95.4</v>
      </c>
      <c r="F22" s="18">
        <f>C22/12</f>
        <v>8.2249999999999996</v>
      </c>
      <c r="G22" s="18">
        <f t="shared" si="15"/>
        <v>4.5916666666666668</v>
      </c>
      <c r="H22" s="18">
        <f t="shared" si="15"/>
        <v>7.95</v>
      </c>
      <c r="I22" s="33">
        <v>18</v>
      </c>
      <c r="J22" s="33">
        <v>10.5</v>
      </c>
      <c r="K22" s="42">
        <v>12</v>
      </c>
      <c r="L22" s="19">
        <f t="shared" si="12"/>
        <v>1.5</v>
      </c>
      <c r="M22" s="19">
        <f t="shared" si="13"/>
        <v>0.875</v>
      </c>
      <c r="N22" s="43">
        <f t="shared" si="14"/>
        <v>12</v>
      </c>
      <c r="O22" s="44" t="s">
        <v>19</v>
      </c>
    </row>
    <row r="23" spans="1:15" x14ac:dyDescent="0.25">
      <c r="B23" s="9"/>
      <c r="K23" s="36"/>
    </row>
    <row r="24" spans="1:15" x14ac:dyDescent="0.25">
      <c r="K24" s="36"/>
    </row>
    <row r="25" spans="1:15" x14ac:dyDescent="0.25">
      <c r="K25" s="36"/>
    </row>
    <row r="26" spans="1:15" x14ac:dyDescent="0.25">
      <c r="K26" s="36"/>
    </row>
    <row r="27" spans="1:15" x14ac:dyDescent="0.25">
      <c r="K27" s="36"/>
    </row>
    <row r="28" spans="1:15" x14ac:dyDescent="0.25">
      <c r="K28" s="36"/>
    </row>
    <row r="29" spans="1:15" x14ac:dyDescent="0.25">
      <c r="K29" s="36"/>
    </row>
    <row r="30" spans="1:15" x14ac:dyDescent="0.25">
      <c r="K30" s="36"/>
    </row>
    <row r="31" spans="1:15" x14ac:dyDescent="0.25">
      <c r="K31" s="36"/>
    </row>
    <row r="32" spans="1:15" x14ac:dyDescent="0.25">
      <c r="K32" s="36"/>
    </row>
    <row r="33" spans="11:11" x14ac:dyDescent="0.25">
      <c r="K33" s="36"/>
    </row>
    <row r="34" spans="11:11" x14ac:dyDescent="0.25">
      <c r="K34" s="36"/>
    </row>
    <row r="35" spans="11:11" x14ac:dyDescent="0.25">
      <c r="K35" s="36"/>
    </row>
    <row r="36" spans="11:11" x14ac:dyDescent="0.25">
      <c r="K36" s="36"/>
    </row>
    <row r="37" spans="11:11" x14ac:dyDescent="0.25">
      <c r="K37" s="36"/>
    </row>
    <row r="38" spans="11:11" x14ac:dyDescent="0.25">
      <c r="K38" s="36"/>
    </row>
    <row r="39" spans="11:11" x14ac:dyDescent="0.25">
      <c r="K39" s="36"/>
    </row>
    <row r="40" spans="11:11" x14ac:dyDescent="0.25">
      <c r="K40" s="36"/>
    </row>
    <row r="41" spans="11:11" x14ac:dyDescent="0.25">
      <c r="K41" s="36"/>
    </row>
    <row r="42" spans="11:11" x14ac:dyDescent="0.25">
      <c r="K42" s="36"/>
    </row>
    <row r="43" spans="11:11" x14ac:dyDescent="0.25">
      <c r="K43" s="36"/>
    </row>
    <row r="44" spans="11:11" x14ac:dyDescent="0.25">
      <c r="K44" s="36"/>
    </row>
    <row r="45" spans="11:11" x14ac:dyDescent="0.25">
      <c r="K45" s="36"/>
    </row>
    <row r="46" spans="11:11" x14ac:dyDescent="0.25">
      <c r="K46" s="36"/>
    </row>
    <row r="47" spans="11:11" x14ac:dyDescent="0.25">
      <c r="K47" s="36"/>
    </row>
    <row r="48" spans="11:11" x14ac:dyDescent="0.25">
      <c r="K48" s="36"/>
    </row>
    <row r="49" spans="11:11" x14ac:dyDescent="0.25">
      <c r="K49" s="36"/>
    </row>
    <row r="50" spans="11:11" x14ac:dyDescent="0.25">
      <c r="K50" s="36"/>
    </row>
    <row r="51" spans="11:11" x14ac:dyDescent="0.25">
      <c r="K51" s="36"/>
    </row>
    <row r="52" spans="11:11" x14ac:dyDescent="0.25">
      <c r="K52" s="36"/>
    </row>
    <row r="53" spans="11:11" x14ac:dyDescent="0.25">
      <c r="K53" s="36"/>
    </row>
    <row r="54" spans="11:11" x14ac:dyDescent="0.25">
      <c r="K54" s="36"/>
    </row>
    <row r="55" spans="11:11" x14ac:dyDescent="0.25">
      <c r="K55" s="36"/>
    </row>
    <row r="56" spans="11:11" x14ac:dyDescent="0.25">
      <c r="K56" s="36"/>
    </row>
    <row r="57" spans="11:11" x14ac:dyDescent="0.25">
      <c r="K57" s="36"/>
    </row>
    <row r="58" spans="11:11" x14ac:dyDescent="0.25">
      <c r="K58" s="36"/>
    </row>
    <row r="59" spans="11:11" x14ac:dyDescent="0.25">
      <c r="K59" s="36"/>
    </row>
    <row r="60" spans="11:11" x14ac:dyDescent="0.25">
      <c r="K60" s="36"/>
    </row>
    <row r="61" spans="11:11" x14ac:dyDescent="0.25">
      <c r="K61" s="36"/>
    </row>
    <row r="62" spans="11:11" x14ac:dyDescent="0.25">
      <c r="K62" s="36"/>
    </row>
    <row r="63" spans="11:11" x14ac:dyDescent="0.25">
      <c r="K63" s="36"/>
    </row>
    <row r="64" spans="11:11" x14ac:dyDescent="0.25">
      <c r="K64" s="36"/>
    </row>
    <row r="65" spans="11:11" x14ac:dyDescent="0.25">
      <c r="K65" s="36"/>
    </row>
    <row r="66" spans="11:11" x14ac:dyDescent="0.25">
      <c r="K66" s="36"/>
    </row>
    <row r="67" spans="11:11" x14ac:dyDescent="0.25">
      <c r="K67" s="36"/>
    </row>
    <row r="68" spans="11:11" x14ac:dyDescent="0.25">
      <c r="K68" s="36"/>
    </row>
    <row r="69" spans="11:11" x14ac:dyDescent="0.25">
      <c r="K69" s="36"/>
    </row>
    <row r="70" spans="11:11" x14ac:dyDescent="0.25">
      <c r="K70" s="36"/>
    </row>
    <row r="71" spans="11:11" x14ac:dyDescent="0.25">
      <c r="K71" s="36"/>
    </row>
    <row r="72" spans="11:11" x14ac:dyDescent="0.25">
      <c r="K72" s="36"/>
    </row>
    <row r="73" spans="11:11" x14ac:dyDescent="0.25">
      <c r="K73" s="36"/>
    </row>
    <row r="74" spans="11:11" x14ac:dyDescent="0.25">
      <c r="K74" s="36"/>
    </row>
    <row r="75" spans="11:11" x14ac:dyDescent="0.25">
      <c r="K75" s="36"/>
    </row>
    <row r="76" spans="11:11" x14ac:dyDescent="0.25">
      <c r="K76" s="36"/>
    </row>
    <row r="77" spans="11:11" x14ac:dyDescent="0.25">
      <c r="K77" s="36"/>
    </row>
    <row r="78" spans="11:11" x14ac:dyDescent="0.25">
      <c r="K78" s="36"/>
    </row>
    <row r="79" spans="11:11" x14ac:dyDescent="0.25">
      <c r="K79" s="36"/>
    </row>
  </sheetData>
  <mergeCells count="3">
    <mergeCell ref="J4:K4"/>
    <mergeCell ref="M4:N4"/>
    <mergeCell ref="B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9"/>
  <sheetViews>
    <sheetView workbookViewId="0">
      <selection activeCell="C8" sqref="C8"/>
    </sheetView>
  </sheetViews>
  <sheetFormatPr defaultRowHeight="15" x14ac:dyDescent="0.25"/>
  <cols>
    <col min="1" max="1" width="9" style="48" bestFit="1" customWidth="1"/>
    <col min="2" max="2" width="11.140625" style="48" bestFit="1" customWidth="1"/>
    <col min="3" max="3" width="6.7109375" style="48" bestFit="1" customWidth="1"/>
    <col min="4" max="4" width="6.140625" style="48" bestFit="1" customWidth="1"/>
    <col min="5" max="5" width="7" style="48" bestFit="1" customWidth="1"/>
    <col min="6" max="7" width="3.5703125" style="48" bestFit="1" customWidth="1"/>
    <col min="8" max="8" width="4.5703125" style="48" bestFit="1" customWidth="1"/>
    <col min="9" max="9" width="5.140625" style="48" bestFit="1" customWidth="1"/>
    <col min="10" max="10" width="4.5703125" style="48" bestFit="1" customWidth="1"/>
    <col min="11" max="11" width="3" style="48" bestFit="1" customWidth="1"/>
    <col min="12" max="12" width="5.140625" style="48" bestFit="1" customWidth="1"/>
    <col min="13" max="13" width="4.5703125" style="48" bestFit="1" customWidth="1"/>
    <col min="14" max="14" width="3" style="48" bestFit="1" customWidth="1"/>
    <col min="15" max="15" width="8.28515625" style="48" bestFit="1" customWidth="1"/>
    <col min="16" max="21" width="9.140625" style="48"/>
    <col min="22" max="22" width="64.42578125" style="48" bestFit="1" customWidth="1"/>
    <col min="23" max="16384" width="9.140625" style="48"/>
  </cols>
  <sheetData>
    <row r="2" spans="2:15" ht="36" x14ac:dyDescent="0.55000000000000004">
      <c r="B2" s="49" t="s">
        <v>55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2:15" ht="36" x14ac:dyDescent="0.55000000000000004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5" x14ac:dyDescent="0.25">
      <c r="I4" s="50" t="s">
        <v>9</v>
      </c>
      <c r="J4" s="50" t="s">
        <v>10</v>
      </c>
      <c r="K4" s="50"/>
      <c r="L4" s="50" t="s">
        <v>9</v>
      </c>
      <c r="M4" s="50" t="s">
        <v>10</v>
      </c>
      <c r="N4" s="50"/>
    </row>
    <row r="5" spans="2:15" x14ac:dyDescent="0.25"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32</v>
      </c>
      <c r="J5" s="35" t="s">
        <v>32</v>
      </c>
      <c r="K5" s="50" t="s">
        <v>33</v>
      </c>
      <c r="L5" s="35" t="s">
        <v>32</v>
      </c>
      <c r="M5" s="35" t="s">
        <v>37</v>
      </c>
      <c r="N5" s="50" t="s">
        <v>33</v>
      </c>
      <c r="O5" s="35" t="s">
        <v>13</v>
      </c>
    </row>
    <row r="6" spans="2:15" x14ac:dyDescent="0.25">
      <c r="B6" s="48" t="s">
        <v>56</v>
      </c>
      <c r="C6" s="45">
        <v>26</v>
      </c>
      <c r="D6" s="45">
        <v>26</v>
      </c>
      <c r="E6" s="45">
        <f>328.1*0.04</f>
        <v>13.124000000000001</v>
      </c>
      <c r="F6" s="45">
        <f>C6/12</f>
        <v>2.1666666666666665</v>
      </c>
      <c r="G6" s="45">
        <f t="shared" ref="G6:H6" si="0">D6/12</f>
        <v>2.1666666666666665</v>
      </c>
      <c r="H6" s="45">
        <f t="shared" si="0"/>
        <v>1.0936666666666668</v>
      </c>
      <c r="I6" s="45">
        <v>6</v>
      </c>
      <c r="J6" s="45">
        <f>500*0.04</f>
        <v>20</v>
      </c>
      <c r="K6" s="46">
        <v>1</v>
      </c>
      <c r="L6" s="47">
        <f t="shared" ref="L6:M8" si="1">I6/12</f>
        <v>0.5</v>
      </c>
      <c r="M6" s="47">
        <f t="shared" si="1"/>
        <v>1.6666666666666667</v>
      </c>
      <c r="N6" s="46">
        <f>K6</f>
        <v>1</v>
      </c>
      <c r="O6" s="48" t="s">
        <v>19</v>
      </c>
    </row>
    <row r="7" spans="2:15" x14ac:dyDescent="0.25">
      <c r="B7" s="48" t="s">
        <v>57</v>
      </c>
      <c r="C7" s="45">
        <v>24.9</v>
      </c>
      <c r="D7" s="45">
        <v>38.1</v>
      </c>
      <c r="E7" s="48">
        <v>35</v>
      </c>
      <c r="F7" s="45">
        <f>C7/12</f>
        <v>2.0749999999999997</v>
      </c>
      <c r="G7" s="45">
        <f t="shared" ref="G7" si="2">D7/12</f>
        <v>3.1750000000000003</v>
      </c>
      <c r="H7" s="45">
        <f t="shared" ref="H7" si="3">E7/12</f>
        <v>2.9166666666666665</v>
      </c>
      <c r="I7" s="45">
        <v>6</v>
      </c>
      <c r="J7" s="45">
        <v>8.6999999999999993</v>
      </c>
      <c r="K7" s="46">
        <v>1</v>
      </c>
      <c r="L7" s="47">
        <f t="shared" si="1"/>
        <v>0.5</v>
      </c>
      <c r="M7" s="47">
        <f t="shared" si="1"/>
        <v>0.72499999999999998</v>
      </c>
      <c r="N7" s="46">
        <f>K7</f>
        <v>1</v>
      </c>
    </row>
    <row r="8" spans="2:15" x14ac:dyDescent="0.25">
      <c r="B8" s="48" t="s">
        <v>58</v>
      </c>
      <c r="C8" s="45"/>
      <c r="E8" s="45"/>
      <c r="F8" s="45">
        <f>C8/12</f>
        <v>0</v>
      </c>
      <c r="G8" s="45">
        <f t="shared" ref="G8" si="4">D8/12</f>
        <v>0</v>
      </c>
      <c r="H8" s="45">
        <f t="shared" ref="H8" si="5">E8/12</f>
        <v>0</v>
      </c>
      <c r="I8" s="45">
        <v>8</v>
      </c>
      <c r="J8" s="45">
        <v>8.6999999999999993</v>
      </c>
      <c r="K8" s="46">
        <v>1</v>
      </c>
      <c r="L8" s="47">
        <f t="shared" si="1"/>
        <v>0.66666666666666663</v>
      </c>
      <c r="M8" s="47">
        <f t="shared" si="1"/>
        <v>0.72499999999999998</v>
      </c>
      <c r="N8" s="46">
        <f>K8</f>
        <v>1</v>
      </c>
    </row>
    <row r="9" spans="2:15" x14ac:dyDescent="0.25">
      <c r="C9" s="45"/>
      <c r="D9" s="45"/>
      <c r="E9" s="45"/>
      <c r="F9" s="45"/>
      <c r="G9" s="45"/>
      <c r="H9" s="45"/>
      <c r="I9" s="45"/>
      <c r="J9" s="45"/>
      <c r="K9" s="46"/>
      <c r="L9" s="47"/>
      <c r="M9" s="47"/>
      <c r="N9" s="46"/>
    </row>
    <row r="10" spans="2:15" x14ac:dyDescent="0.25">
      <c r="C10" s="45"/>
      <c r="D10" s="45"/>
      <c r="E10" s="45"/>
      <c r="F10" s="45"/>
      <c r="G10" s="45"/>
      <c r="I10" s="45"/>
      <c r="J10" s="45"/>
      <c r="K10" s="46"/>
      <c r="L10" s="47"/>
      <c r="M10" s="47"/>
      <c r="N10" s="46"/>
    </row>
    <row r="11" spans="2:15" x14ac:dyDescent="0.25">
      <c r="C11" s="45"/>
      <c r="D11" s="45"/>
      <c r="E11" s="45"/>
      <c r="F11" s="45"/>
      <c r="G11" s="45"/>
      <c r="H11" s="45"/>
      <c r="I11" s="45"/>
      <c r="J11" s="45"/>
      <c r="K11" s="46"/>
      <c r="L11" s="47"/>
      <c r="M11" s="47"/>
      <c r="N11" s="46"/>
    </row>
    <row r="12" spans="2:15" x14ac:dyDescent="0.25">
      <c r="B12" s="45"/>
      <c r="C12" s="45"/>
      <c r="D12" s="45"/>
      <c r="F12" s="45"/>
      <c r="G12" s="45"/>
      <c r="H12" s="45"/>
      <c r="I12" s="45"/>
      <c r="J12" s="45"/>
      <c r="K12" s="46"/>
      <c r="L12" s="47"/>
      <c r="M12" s="47"/>
      <c r="N12" s="46"/>
    </row>
    <row r="13" spans="2:15" x14ac:dyDescent="0.25">
      <c r="B13" s="45"/>
      <c r="C13" s="45"/>
      <c r="D13" s="45"/>
      <c r="E13" s="45"/>
      <c r="F13" s="45"/>
      <c r="G13" s="45"/>
      <c r="H13" s="45"/>
      <c r="I13" s="45"/>
      <c r="J13" s="45"/>
      <c r="K13" s="46"/>
      <c r="L13" s="47"/>
      <c r="M13" s="47"/>
      <c r="N13" s="46"/>
    </row>
    <row r="14" spans="2:15" x14ac:dyDescent="0.25">
      <c r="B14" s="45"/>
      <c r="C14" s="45"/>
      <c r="D14" s="45"/>
      <c r="E14" s="45"/>
      <c r="F14" s="45"/>
      <c r="G14" s="45"/>
      <c r="H14" s="45"/>
      <c r="I14" s="45"/>
      <c r="J14" s="45"/>
      <c r="K14" s="46"/>
      <c r="L14" s="47"/>
      <c r="M14" s="47"/>
      <c r="N14" s="46"/>
    </row>
    <row r="15" spans="2:15" x14ac:dyDescent="0.25">
      <c r="B15" s="45"/>
      <c r="C15" s="45"/>
      <c r="D15" s="45"/>
      <c r="E15" s="45"/>
      <c r="F15" s="45"/>
      <c r="G15" s="45"/>
      <c r="H15" s="45"/>
      <c r="I15" s="45"/>
      <c r="J15" s="45"/>
      <c r="K15" s="46"/>
      <c r="L15" s="47"/>
      <c r="M15" s="47"/>
      <c r="N15" s="46"/>
    </row>
    <row r="16" spans="2:15" x14ac:dyDescent="0.25">
      <c r="B16" s="45"/>
      <c r="C16" s="45"/>
      <c r="D16" s="45"/>
      <c r="E16" s="45"/>
      <c r="F16" s="45"/>
      <c r="G16" s="45"/>
      <c r="H16" s="45"/>
      <c r="I16" s="45"/>
      <c r="J16" s="45"/>
      <c r="K16" s="46"/>
      <c r="L16" s="47"/>
      <c r="M16" s="47"/>
      <c r="N16" s="46"/>
    </row>
    <row r="17" spans="2:14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6"/>
      <c r="L17" s="47"/>
      <c r="M17" s="47"/>
      <c r="N17" s="46"/>
    </row>
    <row r="18" spans="2:14" x14ac:dyDescent="0.25">
      <c r="B18" s="45"/>
      <c r="C18" s="45"/>
      <c r="D18" s="45"/>
      <c r="F18" s="45"/>
      <c r="G18" s="45"/>
      <c r="H18" s="45"/>
      <c r="I18" s="45"/>
      <c r="J18" s="45"/>
      <c r="K18" s="46"/>
      <c r="L18" s="47"/>
      <c r="M18" s="47"/>
      <c r="N18" s="46"/>
    </row>
    <row r="19" spans="2:14" x14ac:dyDescent="0.25">
      <c r="B19" s="45"/>
      <c r="C19" s="45"/>
      <c r="D19" s="45"/>
      <c r="F19" s="45"/>
      <c r="G19" s="45"/>
      <c r="H19" s="45"/>
      <c r="I19" s="45"/>
      <c r="J19" s="45"/>
      <c r="K19" s="46"/>
      <c r="L19" s="47"/>
      <c r="M19" s="47"/>
      <c r="N19" s="46"/>
    </row>
    <row r="20" spans="2:14" x14ac:dyDescent="0.25">
      <c r="B20" s="45"/>
      <c r="C20" s="45"/>
      <c r="D20" s="45"/>
      <c r="F20" s="45"/>
      <c r="G20" s="45"/>
      <c r="H20" s="45"/>
      <c r="I20" s="45"/>
      <c r="J20" s="45"/>
      <c r="K20" s="46"/>
      <c r="L20" s="47"/>
      <c r="M20" s="47"/>
      <c r="N20" s="46"/>
    </row>
    <row r="21" spans="2:14" x14ac:dyDescent="0.25">
      <c r="B21" s="45"/>
      <c r="C21" s="45"/>
      <c r="D21" s="45"/>
      <c r="F21" s="45"/>
      <c r="G21" s="45"/>
      <c r="H21" s="45"/>
      <c r="I21" s="45"/>
      <c r="J21" s="45"/>
      <c r="K21" s="46"/>
      <c r="L21" s="47"/>
      <c r="M21" s="47"/>
      <c r="N21" s="46"/>
    </row>
    <row r="22" spans="2:14" x14ac:dyDescent="0.25">
      <c r="B22" s="45"/>
      <c r="C22" s="45"/>
      <c r="D22" s="45"/>
      <c r="F22" s="45"/>
      <c r="G22" s="45"/>
      <c r="H22" s="45"/>
      <c r="I22" s="45"/>
      <c r="J22" s="45"/>
      <c r="K22" s="46"/>
      <c r="L22" s="47"/>
      <c r="M22" s="47"/>
      <c r="N22" s="46"/>
    </row>
    <row r="23" spans="2:14" x14ac:dyDescent="0.25">
      <c r="B23" s="45"/>
      <c r="K23" s="46"/>
    </row>
    <row r="24" spans="2:14" x14ac:dyDescent="0.25">
      <c r="K24" s="46"/>
    </row>
    <row r="25" spans="2:14" x14ac:dyDescent="0.25">
      <c r="K25" s="46"/>
    </row>
    <row r="26" spans="2:14" x14ac:dyDescent="0.25">
      <c r="K26" s="46"/>
    </row>
    <row r="27" spans="2:14" x14ac:dyDescent="0.25">
      <c r="K27" s="46"/>
    </row>
    <row r="28" spans="2:14" x14ac:dyDescent="0.25">
      <c r="K28" s="46"/>
    </row>
    <row r="29" spans="2:14" x14ac:dyDescent="0.25">
      <c r="K29" s="46"/>
    </row>
    <row r="30" spans="2:14" x14ac:dyDescent="0.25">
      <c r="K30" s="46"/>
    </row>
    <row r="31" spans="2:14" x14ac:dyDescent="0.25">
      <c r="K31" s="46"/>
    </row>
    <row r="32" spans="2:14" x14ac:dyDescent="0.25">
      <c r="K32" s="46"/>
    </row>
    <row r="33" spans="11:11" x14ac:dyDescent="0.25">
      <c r="K33" s="46"/>
    </row>
    <row r="34" spans="11:11" x14ac:dyDescent="0.25">
      <c r="K34" s="46"/>
    </row>
    <row r="35" spans="11:11" x14ac:dyDescent="0.25">
      <c r="K35" s="46"/>
    </row>
    <row r="36" spans="11:11" x14ac:dyDescent="0.25">
      <c r="K36" s="46"/>
    </row>
    <row r="37" spans="11:11" x14ac:dyDescent="0.25">
      <c r="K37" s="46"/>
    </row>
    <row r="38" spans="11:11" x14ac:dyDescent="0.25">
      <c r="K38" s="46"/>
    </row>
    <row r="39" spans="11:11" x14ac:dyDescent="0.25">
      <c r="K39" s="46"/>
    </row>
    <row r="40" spans="11:11" x14ac:dyDescent="0.25">
      <c r="K40" s="46"/>
    </row>
    <row r="41" spans="11:11" x14ac:dyDescent="0.25">
      <c r="K41" s="46"/>
    </row>
    <row r="42" spans="11:11" x14ac:dyDescent="0.25">
      <c r="K42" s="46"/>
    </row>
    <row r="43" spans="11:11" x14ac:dyDescent="0.25">
      <c r="K43" s="46"/>
    </row>
    <row r="44" spans="11:11" x14ac:dyDescent="0.25">
      <c r="K44" s="46"/>
    </row>
    <row r="45" spans="11:11" x14ac:dyDescent="0.25">
      <c r="K45" s="46"/>
    </row>
    <row r="46" spans="11:11" x14ac:dyDescent="0.25">
      <c r="K46" s="46"/>
    </row>
    <row r="47" spans="11:11" x14ac:dyDescent="0.25">
      <c r="K47" s="46"/>
    </row>
    <row r="48" spans="11:11" x14ac:dyDescent="0.25">
      <c r="K48" s="46"/>
    </row>
    <row r="49" spans="11:11" x14ac:dyDescent="0.25">
      <c r="K49" s="46"/>
    </row>
    <row r="50" spans="11:11" x14ac:dyDescent="0.25">
      <c r="K50" s="46"/>
    </row>
    <row r="51" spans="11:11" x14ac:dyDescent="0.25">
      <c r="K51" s="46"/>
    </row>
    <row r="52" spans="11:11" x14ac:dyDescent="0.25">
      <c r="K52" s="46"/>
    </row>
    <row r="53" spans="11:11" x14ac:dyDescent="0.25">
      <c r="K53" s="46"/>
    </row>
    <row r="54" spans="11:11" x14ac:dyDescent="0.25">
      <c r="K54" s="46"/>
    </row>
    <row r="55" spans="11:11" x14ac:dyDescent="0.25">
      <c r="K55" s="46"/>
    </row>
    <row r="56" spans="11:11" x14ac:dyDescent="0.25">
      <c r="K56" s="46"/>
    </row>
    <row r="57" spans="11:11" x14ac:dyDescent="0.25">
      <c r="K57" s="46"/>
    </row>
    <row r="58" spans="11:11" x14ac:dyDescent="0.25">
      <c r="K58" s="46"/>
    </row>
    <row r="59" spans="11:11" x14ac:dyDescent="0.25">
      <c r="K59" s="46"/>
    </row>
    <row r="60" spans="11:11" x14ac:dyDescent="0.25">
      <c r="K60" s="46"/>
    </row>
    <row r="61" spans="11:11" x14ac:dyDescent="0.25">
      <c r="K61" s="46"/>
    </row>
    <row r="62" spans="11:11" x14ac:dyDescent="0.25">
      <c r="K62" s="46"/>
    </row>
    <row r="63" spans="11:11" x14ac:dyDescent="0.25">
      <c r="K63" s="46"/>
    </row>
    <row r="64" spans="11:11" x14ac:dyDescent="0.25">
      <c r="K64" s="46"/>
    </row>
    <row r="65" spans="11:11" x14ac:dyDescent="0.25">
      <c r="K65" s="46"/>
    </row>
    <row r="66" spans="11:11" x14ac:dyDescent="0.25">
      <c r="K66" s="46"/>
    </row>
    <row r="67" spans="11:11" x14ac:dyDescent="0.25">
      <c r="K67" s="46"/>
    </row>
    <row r="68" spans="11:11" x14ac:dyDescent="0.25">
      <c r="K68" s="46"/>
    </row>
    <row r="69" spans="11:11" x14ac:dyDescent="0.25">
      <c r="K69" s="46"/>
    </row>
    <row r="70" spans="11:11" x14ac:dyDescent="0.25">
      <c r="K70" s="46"/>
    </row>
    <row r="71" spans="11:11" x14ac:dyDescent="0.25">
      <c r="K71" s="46"/>
    </row>
    <row r="72" spans="11:11" x14ac:dyDescent="0.25">
      <c r="K72" s="46"/>
    </row>
    <row r="73" spans="11:11" x14ac:dyDescent="0.25">
      <c r="K73" s="46"/>
    </row>
    <row r="74" spans="11:11" x14ac:dyDescent="0.25">
      <c r="K74" s="46"/>
    </row>
    <row r="75" spans="11:11" x14ac:dyDescent="0.25">
      <c r="K75" s="46"/>
    </row>
    <row r="76" spans="11:11" x14ac:dyDescent="0.25">
      <c r="K76" s="46"/>
    </row>
    <row r="77" spans="11:11" x14ac:dyDescent="0.25">
      <c r="K77" s="46"/>
    </row>
    <row r="78" spans="11:11" x14ac:dyDescent="0.25">
      <c r="K78" s="46"/>
    </row>
    <row r="79" spans="11:11" x14ac:dyDescent="0.25">
      <c r="K79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ECO</vt:lpstr>
      <vt:lpstr>DDT</vt:lpstr>
      <vt:lpstr>SDC</vt:lpstr>
      <vt:lpstr>SPC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2013-05-23T14:47:27Z</cp:lastPrinted>
  <dcterms:created xsi:type="dcterms:W3CDTF">2013-05-21T19:23:02Z</dcterms:created>
  <dcterms:modified xsi:type="dcterms:W3CDTF">2013-07-02T20:27:33Z</dcterms:modified>
</cp:coreProperties>
</file>