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9405"/>
  </bookViews>
  <sheets>
    <sheet name="Sheet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20" i="1" l="1"/>
  <c r="P20" i="1"/>
  <c r="K20" i="1"/>
  <c r="L20" i="1"/>
  <c r="N21" i="1"/>
  <c r="N25" i="1" l="1"/>
  <c r="P25" i="1" s="1"/>
  <c r="P11" i="1"/>
  <c r="Q11" i="1" s="1"/>
  <c r="P12" i="1"/>
  <c r="P13" i="1"/>
  <c r="Q13" i="1" s="1"/>
  <c r="P14" i="1"/>
  <c r="P15" i="1"/>
  <c r="Q15" i="1" s="1"/>
  <c r="P16" i="1"/>
  <c r="P17" i="1"/>
  <c r="Q17" i="1" s="1"/>
  <c r="P18" i="1"/>
  <c r="P21" i="1" s="1"/>
  <c r="Q25" i="1" s="1"/>
  <c r="P19" i="1"/>
  <c r="Q19" i="1" s="1"/>
  <c r="Q12" i="1"/>
  <c r="Q14" i="1"/>
  <c r="Q16" i="1"/>
  <c r="Q10" i="1"/>
  <c r="P10" i="1"/>
  <c r="Q18" i="1" l="1"/>
  <c r="Q21" i="1"/>
  <c r="K24" i="1"/>
  <c r="I18" i="1" l="1"/>
  <c r="E18" i="1"/>
  <c r="L18" i="1" l="1"/>
  <c r="E13" i="1"/>
  <c r="I13" i="1"/>
  <c r="K13" i="1" s="1"/>
  <c r="L13" i="1" s="1"/>
  <c r="E15" i="1" l="1"/>
  <c r="K15" i="1" s="1"/>
  <c r="L15" i="1" s="1"/>
  <c r="I16" i="1" l="1"/>
  <c r="E16" i="1"/>
  <c r="I17" i="1"/>
  <c r="I15" i="1"/>
  <c r="K16" i="1" l="1"/>
  <c r="L16" i="1" s="1"/>
  <c r="E11" i="1"/>
  <c r="E12" i="1"/>
  <c r="E14" i="1"/>
  <c r="E17" i="1"/>
  <c r="E19" i="1"/>
  <c r="E10" i="1"/>
  <c r="E24" i="1" l="1"/>
  <c r="E25" i="1" s="1"/>
  <c r="I19" i="1"/>
  <c r="I14" i="1"/>
  <c r="I12" i="1"/>
  <c r="I11" i="1"/>
  <c r="I10" i="1"/>
  <c r="I25" i="1" l="1"/>
  <c r="I21" i="1"/>
  <c r="K19" i="1"/>
  <c r="L19" i="1" s="1"/>
  <c r="K10" i="1"/>
  <c r="E21" i="1"/>
  <c r="K17" i="1"/>
  <c r="L17" i="1" s="1"/>
  <c r="K14" i="1"/>
  <c r="L14" i="1" s="1"/>
  <c r="K12" i="1"/>
  <c r="L12" i="1" s="1"/>
  <c r="K11" i="1"/>
  <c r="L11" i="1" s="1"/>
  <c r="L10" i="1" l="1"/>
  <c r="K21" i="1"/>
  <c r="L21" i="1" l="1"/>
  <c r="K25" i="1"/>
  <c r="L25" i="1" s="1"/>
</calcChain>
</file>

<file path=xl/sharedStrings.xml><?xml version="1.0" encoding="utf-8"?>
<sst xmlns="http://schemas.openxmlformats.org/spreadsheetml/2006/main" count="52" uniqueCount="38">
  <si>
    <t>%</t>
  </si>
  <si>
    <t>Customer</t>
  </si>
  <si>
    <t>Date</t>
  </si>
  <si>
    <t>Product</t>
  </si>
  <si>
    <t xml:space="preserve">Install </t>
  </si>
  <si>
    <t>Actual</t>
  </si>
  <si>
    <t>Quoted</t>
  </si>
  <si>
    <t>Quantity</t>
  </si>
  <si>
    <t>Total Cost</t>
  </si>
  <si>
    <t>Total Quoted</t>
  </si>
  <si>
    <t>Avani Quoted Costs</t>
  </si>
  <si>
    <t>Projected Profit</t>
  </si>
  <si>
    <t>Dollars</t>
  </si>
  <si>
    <t>Avani Projected Costs</t>
  </si>
  <si>
    <t>Actual Costs</t>
  </si>
  <si>
    <t>Actual Profit</t>
  </si>
  <si>
    <t>Sales Rep</t>
  </si>
  <si>
    <t>SO#</t>
  </si>
  <si>
    <t>Rev. #</t>
  </si>
  <si>
    <t>Sub Total</t>
  </si>
  <si>
    <t>LTL Freight</t>
  </si>
  <si>
    <t>Ocean/Inland Freight</t>
  </si>
  <si>
    <t xml:space="preserve"> Total</t>
  </si>
  <si>
    <t>Project Analysis</t>
  </si>
  <si>
    <t>Plumbers&amp;Pipefitters - MD</t>
  </si>
  <si>
    <t>MTC</t>
  </si>
  <si>
    <t>SDC-AT-3-36</t>
  </si>
  <si>
    <t>WB- 10x10x12</t>
  </si>
  <si>
    <t>WB 6056</t>
  </si>
  <si>
    <t>WB-6068</t>
  </si>
  <si>
    <t>SDT-3</t>
  </si>
  <si>
    <t>SPC-2810</t>
  </si>
  <si>
    <t>Avani Install*</t>
  </si>
  <si>
    <t>* Not confirmed</t>
  </si>
  <si>
    <t>Re-Crate</t>
  </si>
  <si>
    <t>Duct</t>
  </si>
  <si>
    <t>added duct order</t>
  </si>
  <si>
    <t>Shelf Gussets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</si>
</sst>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8"/>
      <color theme="1"/>
      <name val="Adobe Gothic Std B"/>
      <family val="2"/>
      <charset val="128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2">
    <xf numFmtId="0" fontId="0" fillId="0" borderId="0" xfId="0"/>
    <xf numFmtId="0" fontId="0" fillId="0" borderId="0" xfId="0" quotePrefix="1"/>
    <xf numFmtId="9" fontId="0" fillId="0" borderId="0" xfId="1" applyFont="1"/>
    <xf numFmtId="0" fontId="0" fillId="0" borderId="0" xfId="0" applyAlignment="1">
      <alignment horizontal="center"/>
    </xf>
    <xf numFmtId="0" fontId="0" fillId="2" borderId="0" xfId="0" applyFill="1"/>
    <xf numFmtId="0" fontId="0" fillId="0" borderId="0" xfId="0" quotePrefix="1" applyAlignment="1">
      <alignment horizontal="center"/>
    </xf>
    <xf numFmtId="0" fontId="0" fillId="2" borderId="0" xfId="0" applyFill="1" applyAlignment="1">
      <alignment horizontal="right"/>
    </xf>
    <xf numFmtId="0" fontId="2" fillId="0" borderId="0" xfId="0" applyFont="1"/>
    <xf numFmtId="9" fontId="2" fillId="0" borderId="0" xfId="1" applyFont="1"/>
    <xf numFmtId="0" fontId="3" fillId="0" borderId="0" xfId="0" applyFont="1"/>
    <xf numFmtId="1" fontId="0" fillId="0" borderId="0" xfId="0" applyNumberFormat="1"/>
    <xf numFmtId="0" fontId="0" fillId="0" borderId="0" xfId="0" applyAlignment="1">
      <alignment wrapText="1"/>
    </xf>
    <xf numFmtId="1" fontId="2" fillId="0" borderId="0" xfId="0" applyNumberFormat="1" applyFont="1"/>
    <xf numFmtId="0" fontId="0" fillId="2" borderId="1" xfId="0" applyFill="1" applyBorder="1"/>
    <xf numFmtId="0" fontId="0" fillId="2" borderId="3" xfId="0" applyFill="1" applyBorder="1"/>
    <xf numFmtId="0" fontId="4" fillId="2" borderId="2" xfId="0" applyFont="1" applyFill="1" applyBorder="1" applyAlignment="1">
      <alignment horizontal="left"/>
    </xf>
    <xf numFmtId="0" fontId="0" fillId="0" borderId="0" xfId="0" applyAlignment="1">
      <alignment horizontal="left"/>
    </xf>
    <xf numFmtId="14" fontId="0" fillId="0" borderId="0" xfId="0" applyNumberFormat="1" applyAlignment="1">
      <alignment horizontal="left"/>
    </xf>
    <xf numFmtId="0" fontId="2" fillId="0" borderId="0" xfId="0" applyFont="1" applyAlignment="1">
      <alignment horizontal="left"/>
    </xf>
    <xf numFmtId="10" fontId="0" fillId="0" borderId="0" xfId="0" applyNumberFormat="1"/>
    <xf numFmtId="0" fontId="3" fillId="0" borderId="0" xfId="0" applyFont="1" applyAlignment="1">
      <alignment horizontal="left"/>
    </xf>
    <xf numFmtId="10" fontId="2" fillId="0" borderId="0" xfId="0" applyNumberFormat="1" applyFont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1"/>
  <sheetViews>
    <sheetView tabSelected="1" workbookViewId="0">
      <selection activeCell="B12" sqref="B12"/>
    </sheetView>
  </sheetViews>
  <sheetFormatPr defaultRowHeight="15" x14ac:dyDescent="0.25"/>
  <cols>
    <col min="1" max="1" width="13.28515625" customWidth="1"/>
    <col min="2" max="2" width="27.5703125" style="16" customWidth="1"/>
    <col min="6" max="6" width="4.140625" customWidth="1"/>
    <col min="7" max="7" width="11" bestFit="1" customWidth="1"/>
    <col min="9" max="9" width="13" customWidth="1"/>
    <col min="10" max="10" width="3.140625" customWidth="1"/>
    <col min="13" max="13" width="4.140625" customWidth="1"/>
    <col min="14" max="14" width="12.28515625" customWidth="1"/>
    <col min="15" max="15" width="3.140625" customWidth="1"/>
    <col min="16" max="16" width="11.85546875" customWidth="1"/>
  </cols>
  <sheetData>
    <row r="1" spans="1:17" ht="24" x14ac:dyDescent="0.4">
      <c r="A1" s="13"/>
      <c r="B1" s="15" t="s">
        <v>23</v>
      </c>
      <c r="C1" s="14"/>
    </row>
    <row r="4" spans="1:17" x14ac:dyDescent="0.25">
      <c r="A4" t="s">
        <v>1</v>
      </c>
      <c r="B4" s="16" t="s">
        <v>24</v>
      </c>
      <c r="C4" s="4" t="s">
        <v>13</v>
      </c>
      <c r="D4" s="4"/>
      <c r="E4" s="4"/>
      <c r="G4" s="4" t="s">
        <v>10</v>
      </c>
      <c r="H4" s="4"/>
      <c r="I4" s="4"/>
      <c r="K4" s="4" t="s">
        <v>11</v>
      </c>
      <c r="L4" s="4"/>
      <c r="N4" s="4" t="s">
        <v>14</v>
      </c>
      <c r="P4" s="6" t="s">
        <v>15</v>
      </c>
      <c r="Q4" s="4"/>
    </row>
    <row r="5" spans="1:17" x14ac:dyDescent="0.25">
      <c r="A5" t="s">
        <v>2</v>
      </c>
      <c r="B5" s="17">
        <v>42226</v>
      </c>
    </row>
    <row r="6" spans="1:17" x14ac:dyDescent="0.25">
      <c r="A6" t="s">
        <v>16</v>
      </c>
      <c r="B6" s="16" t="s">
        <v>25</v>
      </c>
    </row>
    <row r="7" spans="1:17" x14ac:dyDescent="0.25">
      <c r="A7" t="s">
        <v>17</v>
      </c>
      <c r="B7" s="16">
        <v>22152</v>
      </c>
    </row>
    <row r="8" spans="1:17" x14ac:dyDescent="0.25">
      <c r="A8" t="s">
        <v>18</v>
      </c>
      <c r="B8" s="16">
        <v>6</v>
      </c>
    </row>
    <row r="9" spans="1:17" x14ac:dyDescent="0.25">
      <c r="C9" s="3" t="s">
        <v>5</v>
      </c>
      <c r="D9" s="3" t="s">
        <v>7</v>
      </c>
      <c r="E9" s="3" t="s">
        <v>8</v>
      </c>
      <c r="F9" s="3"/>
      <c r="G9" s="3" t="s">
        <v>6</v>
      </c>
      <c r="H9" s="3" t="s">
        <v>7</v>
      </c>
      <c r="I9" s="3" t="s">
        <v>9</v>
      </c>
      <c r="J9" s="3"/>
      <c r="K9" s="3" t="s">
        <v>12</v>
      </c>
      <c r="L9" s="5" t="s">
        <v>0</v>
      </c>
      <c r="N9" s="3" t="s">
        <v>12</v>
      </c>
      <c r="P9" t="s">
        <v>12</v>
      </c>
      <c r="Q9" t="s">
        <v>0</v>
      </c>
    </row>
    <row r="10" spans="1:17" x14ac:dyDescent="0.25">
      <c r="A10" t="s">
        <v>3</v>
      </c>
      <c r="B10" s="16" t="s">
        <v>26</v>
      </c>
      <c r="C10">
        <v>39600</v>
      </c>
      <c r="D10">
        <v>2</v>
      </c>
      <c r="E10" s="10">
        <f>D10*C10</f>
        <v>79200</v>
      </c>
      <c r="G10">
        <v>54864</v>
      </c>
      <c r="H10">
        <v>2</v>
      </c>
      <c r="I10">
        <f t="shared" ref="I10:I19" si="0">D10*G10</f>
        <v>109728</v>
      </c>
      <c r="K10">
        <f t="shared" ref="K10:K20" si="1">I10-E10</f>
        <v>30528</v>
      </c>
      <c r="L10" s="2">
        <f t="shared" ref="L10:L20" si="2">K10/E10</f>
        <v>0.38545454545454544</v>
      </c>
      <c r="N10">
        <v>79200</v>
      </c>
      <c r="P10">
        <f>I10-N10</f>
        <v>30528</v>
      </c>
      <c r="Q10" s="19">
        <f>P10/N10</f>
        <v>0.38545454545454544</v>
      </c>
    </row>
    <row r="11" spans="1:17" x14ac:dyDescent="0.25">
      <c r="A11" t="s">
        <v>3</v>
      </c>
      <c r="B11" s="16" t="s">
        <v>27</v>
      </c>
      <c r="C11">
        <v>11130</v>
      </c>
      <c r="D11">
        <v>1</v>
      </c>
      <c r="E11" s="10">
        <f t="shared" ref="E11:E19" si="3">D11*C11</f>
        <v>11130</v>
      </c>
      <c r="G11">
        <v>19987</v>
      </c>
      <c r="H11">
        <v>1</v>
      </c>
      <c r="I11">
        <f t="shared" si="0"/>
        <v>19987</v>
      </c>
      <c r="K11">
        <f t="shared" si="1"/>
        <v>8857</v>
      </c>
      <c r="L11" s="2">
        <f t="shared" si="2"/>
        <v>0.7957771787960467</v>
      </c>
      <c r="N11">
        <v>11130</v>
      </c>
      <c r="P11">
        <f t="shared" ref="P11:P20" si="4">I11-N11</f>
        <v>8857</v>
      </c>
      <c r="Q11" s="19">
        <f t="shared" ref="Q11:Q21" si="5">P11/N11</f>
        <v>0.7957771787960467</v>
      </c>
    </row>
    <row r="12" spans="1:17" x14ac:dyDescent="0.25">
      <c r="A12" t="s">
        <v>3</v>
      </c>
      <c r="B12" s="16" t="s">
        <v>28</v>
      </c>
      <c r="C12">
        <v>2653</v>
      </c>
      <c r="D12">
        <v>19</v>
      </c>
      <c r="E12" s="10">
        <f t="shared" si="3"/>
        <v>50407</v>
      </c>
      <c r="G12">
        <v>4553</v>
      </c>
      <c r="H12">
        <v>20</v>
      </c>
      <c r="I12">
        <f t="shared" si="0"/>
        <v>86507</v>
      </c>
      <c r="K12">
        <f t="shared" si="1"/>
        <v>36100</v>
      </c>
      <c r="L12" s="2">
        <f t="shared" si="2"/>
        <v>0.71617037316245757</v>
      </c>
      <c r="N12">
        <v>50402</v>
      </c>
      <c r="P12">
        <f t="shared" si="4"/>
        <v>36105</v>
      </c>
      <c r="Q12" s="19">
        <f t="shared" si="5"/>
        <v>0.71634062140391253</v>
      </c>
    </row>
    <row r="13" spans="1:17" x14ac:dyDescent="0.25">
      <c r="A13" t="s">
        <v>3</v>
      </c>
      <c r="B13" s="16" t="s">
        <v>28</v>
      </c>
      <c r="C13">
        <v>3092</v>
      </c>
      <c r="D13">
        <v>1</v>
      </c>
      <c r="E13" s="10">
        <f t="shared" ref="E13" si="6">D13*C13</f>
        <v>3092</v>
      </c>
      <c r="G13">
        <v>4553</v>
      </c>
      <c r="H13">
        <v>20</v>
      </c>
      <c r="I13">
        <f t="shared" ref="I13" si="7">D13*G13</f>
        <v>4553</v>
      </c>
      <c r="K13">
        <f t="shared" ref="K13" si="8">I13-E13</f>
        <v>1461</v>
      </c>
      <c r="L13" s="2">
        <f t="shared" ref="L13" si="9">K13/E13</f>
        <v>0.47250970245795604</v>
      </c>
      <c r="N13">
        <v>3092</v>
      </c>
      <c r="P13">
        <f t="shared" si="4"/>
        <v>1461</v>
      </c>
      <c r="Q13" s="19">
        <f t="shared" si="5"/>
        <v>0.47250970245795604</v>
      </c>
    </row>
    <row r="14" spans="1:17" x14ac:dyDescent="0.25">
      <c r="A14" t="s">
        <v>3</v>
      </c>
      <c r="B14" s="16" t="s">
        <v>29</v>
      </c>
      <c r="C14">
        <v>4872</v>
      </c>
      <c r="D14">
        <v>2</v>
      </c>
      <c r="E14" s="10">
        <f t="shared" si="3"/>
        <v>9744</v>
      </c>
      <c r="G14">
        <v>5126</v>
      </c>
      <c r="H14">
        <v>2</v>
      </c>
      <c r="I14">
        <f t="shared" si="0"/>
        <v>10252</v>
      </c>
      <c r="K14">
        <f t="shared" si="1"/>
        <v>508</v>
      </c>
      <c r="L14" s="2">
        <f t="shared" si="2"/>
        <v>5.2134646962233168E-2</v>
      </c>
      <c r="N14">
        <v>9744</v>
      </c>
      <c r="P14">
        <f t="shared" si="4"/>
        <v>508</v>
      </c>
      <c r="Q14" s="19">
        <f t="shared" si="5"/>
        <v>5.2134646962233168E-2</v>
      </c>
    </row>
    <row r="15" spans="1:17" x14ac:dyDescent="0.25">
      <c r="A15" t="s">
        <v>3</v>
      </c>
      <c r="B15" s="16" t="s">
        <v>30</v>
      </c>
      <c r="C15">
        <v>4370</v>
      </c>
      <c r="D15">
        <v>4</v>
      </c>
      <c r="E15" s="10">
        <f>D15*C15</f>
        <v>17480</v>
      </c>
      <c r="G15">
        <v>7358</v>
      </c>
      <c r="H15">
        <v>4</v>
      </c>
      <c r="I15">
        <f>D15*G15</f>
        <v>29432</v>
      </c>
      <c r="K15">
        <f t="shared" si="1"/>
        <v>11952</v>
      </c>
      <c r="L15" s="2">
        <f t="shared" si="2"/>
        <v>0.68375286041189931</v>
      </c>
      <c r="N15">
        <v>17480</v>
      </c>
      <c r="P15">
        <f t="shared" si="4"/>
        <v>11952</v>
      </c>
      <c r="Q15" s="19">
        <f t="shared" si="5"/>
        <v>0.68375286041189931</v>
      </c>
    </row>
    <row r="16" spans="1:17" x14ac:dyDescent="0.25">
      <c r="A16" t="s">
        <v>3</v>
      </c>
      <c r="B16" s="16" t="s">
        <v>31</v>
      </c>
      <c r="C16">
        <v>2560</v>
      </c>
      <c r="D16">
        <v>1</v>
      </c>
      <c r="E16" s="10">
        <f t="shared" si="3"/>
        <v>2560</v>
      </c>
      <c r="G16">
        <v>0</v>
      </c>
      <c r="H16">
        <v>1</v>
      </c>
      <c r="I16">
        <f t="shared" si="0"/>
        <v>0</v>
      </c>
      <c r="K16">
        <f t="shared" si="1"/>
        <v>-2560</v>
      </c>
      <c r="L16" s="2">
        <f t="shared" si="2"/>
        <v>-1</v>
      </c>
      <c r="N16">
        <v>2560</v>
      </c>
      <c r="P16">
        <f t="shared" si="4"/>
        <v>-2560</v>
      </c>
      <c r="Q16" s="19">
        <f t="shared" si="5"/>
        <v>-1</v>
      </c>
    </row>
    <row r="17" spans="1:17" x14ac:dyDescent="0.25">
      <c r="A17" t="s">
        <v>3</v>
      </c>
      <c r="B17" s="16" t="s">
        <v>35</v>
      </c>
      <c r="C17">
        <v>35382</v>
      </c>
      <c r="D17">
        <v>1</v>
      </c>
      <c r="E17" s="10">
        <f t="shared" si="3"/>
        <v>35382</v>
      </c>
      <c r="G17">
        <v>67924</v>
      </c>
      <c r="H17">
        <v>1</v>
      </c>
      <c r="I17">
        <f t="shared" si="0"/>
        <v>67924</v>
      </c>
      <c r="K17">
        <f t="shared" si="1"/>
        <v>32542</v>
      </c>
      <c r="L17" s="2">
        <f t="shared" si="2"/>
        <v>0.91973319767113226</v>
      </c>
      <c r="N17">
        <v>41031</v>
      </c>
      <c r="P17">
        <f t="shared" si="4"/>
        <v>26893</v>
      </c>
      <c r="Q17" s="19">
        <f t="shared" si="5"/>
        <v>0.65543125929175505</v>
      </c>
    </row>
    <row r="18" spans="1:17" x14ac:dyDescent="0.25">
      <c r="A18" t="s">
        <v>34</v>
      </c>
      <c r="B18" s="16" t="s">
        <v>34</v>
      </c>
      <c r="C18">
        <v>5955</v>
      </c>
      <c r="D18">
        <v>1</v>
      </c>
      <c r="E18" s="10">
        <f t="shared" si="3"/>
        <v>5955</v>
      </c>
      <c r="G18">
        <v>0</v>
      </c>
      <c r="I18">
        <f t="shared" si="0"/>
        <v>0</v>
      </c>
      <c r="K18">
        <v>-5900</v>
      </c>
      <c r="L18" s="2">
        <f t="shared" si="2"/>
        <v>-0.99076406381192272</v>
      </c>
      <c r="N18">
        <v>5955</v>
      </c>
      <c r="P18">
        <f t="shared" si="4"/>
        <v>-5955</v>
      </c>
      <c r="Q18" s="19">
        <f t="shared" si="5"/>
        <v>-1</v>
      </c>
    </row>
    <row r="19" spans="1:17" x14ac:dyDescent="0.25">
      <c r="A19" t="s">
        <v>4</v>
      </c>
      <c r="B19" s="16" t="s">
        <v>32</v>
      </c>
      <c r="C19">
        <v>37800</v>
      </c>
      <c r="D19">
        <v>1</v>
      </c>
      <c r="E19" s="10">
        <f t="shared" si="3"/>
        <v>37800</v>
      </c>
      <c r="G19">
        <v>37800</v>
      </c>
      <c r="H19">
        <v>1</v>
      </c>
      <c r="I19">
        <f t="shared" si="0"/>
        <v>37800</v>
      </c>
      <c r="K19">
        <f t="shared" si="1"/>
        <v>0</v>
      </c>
      <c r="L19" s="2">
        <f t="shared" si="2"/>
        <v>0</v>
      </c>
      <c r="N19">
        <v>37800</v>
      </c>
      <c r="P19">
        <f t="shared" si="4"/>
        <v>0</v>
      </c>
      <c r="Q19" s="19">
        <f t="shared" si="5"/>
        <v>0</v>
      </c>
    </row>
    <row r="20" spans="1:17" x14ac:dyDescent="0.25">
      <c r="B20" s="16" t="s">
        <v>37</v>
      </c>
      <c r="C20">
        <v>893</v>
      </c>
      <c r="D20">
        <v>1</v>
      </c>
      <c r="E20" s="10">
        <v>893</v>
      </c>
      <c r="H20">
        <v>1</v>
      </c>
      <c r="I20">
        <v>0</v>
      </c>
      <c r="K20">
        <f t="shared" si="1"/>
        <v>-893</v>
      </c>
      <c r="L20" s="2">
        <f t="shared" si="2"/>
        <v>-1</v>
      </c>
      <c r="N20">
        <v>893</v>
      </c>
      <c r="P20">
        <f t="shared" si="4"/>
        <v>-893</v>
      </c>
      <c r="Q20" s="19">
        <f t="shared" si="5"/>
        <v>-1</v>
      </c>
    </row>
    <row r="21" spans="1:17" s="7" customFormat="1" ht="15.75" x14ac:dyDescent="0.25">
      <c r="B21" s="18" t="s">
        <v>19</v>
      </c>
      <c r="E21" s="7">
        <f>SUM(E10:E19)</f>
        <v>252750</v>
      </c>
      <c r="I21" s="7">
        <f>SUM(I10:I19)</f>
        <v>366183</v>
      </c>
      <c r="K21" s="7">
        <f>I21-E21</f>
        <v>113433</v>
      </c>
      <c r="L21" s="8">
        <f>K21/E21</f>
        <v>0.4487952522255193</v>
      </c>
      <c r="N21" s="7">
        <f>SUM(N10:N20)</f>
        <v>259287</v>
      </c>
      <c r="P21" s="7">
        <f>SUM(P10:P19)</f>
        <v>107789</v>
      </c>
      <c r="Q21" s="19">
        <f t="shared" si="5"/>
        <v>0.41571309012792773</v>
      </c>
    </row>
    <row r="22" spans="1:17" x14ac:dyDescent="0.25">
      <c r="A22" t="s">
        <v>20</v>
      </c>
      <c r="E22">
        <v>0</v>
      </c>
    </row>
    <row r="23" spans="1:17" x14ac:dyDescent="0.25">
      <c r="A23" t="s">
        <v>20</v>
      </c>
      <c r="E23">
        <v>0</v>
      </c>
    </row>
    <row r="24" spans="1:17" ht="30" x14ac:dyDescent="0.25">
      <c r="A24" s="11" t="s">
        <v>21</v>
      </c>
      <c r="D24">
        <v>1</v>
      </c>
      <c r="E24" s="10">
        <f>SUM(E11:E16)*0.16</f>
        <v>15106.08</v>
      </c>
      <c r="G24">
        <v>0</v>
      </c>
      <c r="H24">
        <v>1</v>
      </c>
      <c r="K24" s="7">
        <f>I24-E24</f>
        <v>-15106.08</v>
      </c>
      <c r="N24">
        <v>15106</v>
      </c>
    </row>
    <row r="25" spans="1:17" ht="15.75" x14ac:dyDescent="0.25">
      <c r="B25" s="18" t="s">
        <v>22</v>
      </c>
      <c r="E25" s="12">
        <f>SUM(E10:E19,E22:E24)</f>
        <v>267856.08</v>
      </c>
      <c r="F25" s="9"/>
      <c r="G25" s="9"/>
      <c r="H25" s="9"/>
      <c r="I25" s="12">
        <f>SUM(I10:I19,I22:I24)</f>
        <v>366183</v>
      </c>
      <c r="J25" s="9"/>
      <c r="K25" s="12">
        <f>SUM(K21:K24)</f>
        <v>98326.92</v>
      </c>
      <c r="L25" s="8">
        <f>K25/E25</f>
        <v>0.36708862460766239</v>
      </c>
      <c r="N25" s="7">
        <f>SUM(N21:N24)</f>
        <v>274393</v>
      </c>
      <c r="P25" s="12">
        <f>I25-N25</f>
        <v>91790</v>
      </c>
      <c r="Q25" s="21">
        <f t="shared" ref="Q25" si="10">P25/N25</f>
        <v>0.33452019548603645</v>
      </c>
    </row>
    <row r="27" spans="1:17" x14ac:dyDescent="0.25">
      <c r="B27" s="16" t="s">
        <v>33</v>
      </c>
    </row>
    <row r="28" spans="1:17" x14ac:dyDescent="0.25">
      <c r="B28" s="20" t="s">
        <v>36</v>
      </c>
    </row>
    <row r="29" spans="1:17" x14ac:dyDescent="0.25">
      <c r="L29" s="1"/>
    </row>
    <row r="30" spans="1:17" x14ac:dyDescent="0.25">
      <c r="L30" s="2"/>
    </row>
    <row r="31" spans="1:17" x14ac:dyDescent="0.25">
      <c r="L31" s="2"/>
    </row>
    <row r="32" spans="1:17" x14ac:dyDescent="0.25">
      <c r="L32" s="2"/>
    </row>
    <row r="33" spans="12:12" x14ac:dyDescent="0.25">
      <c r="L33" s="2"/>
    </row>
    <row r="34" spans="12:12" x14ac:dyDescent="0.25">
      <c r="L34" s="2"/>
    </row>
    <row r="35" spans="12:12" x14ac:dyDescent="0.25">
      <c r="L35" s="2"/>
    </row>
    <row r="36" spans="12:12" x14ac:dyDescent="0.25">
      <c r="L36" s="2"/>
    </row>
    <row r="37" spans="12:12" x14ac:dyDescent="0.25">
      <c r="L37" s="2"/>
    </row>
    <row r="38" spans="12:12" x14ac:dyDescent="0.25">
      <c r="L38" s="2"/>
    </row>
    <row r="39" spans="12:12" x14ac:dyDescent="0.25">
      <c r="L39" s="2"/>
    </row>
    <row r="41" spans="12:12" x14ac:dyDescent="0.25">
      <c r="L41" s="2"/>
    </row>
  </sheetData>
  <pageMargins left="0.7" right="0.7" top="0.75" bottom="0.75" header="0.3" footer="0.3"/>
  <pageSetup scale="7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Pontus</dc:creator>
  <cp:lastModifiedBy>Don Justham</cp:lastModifiedBy>
  <cp:lastPrinted>2015-06-04T19:49:26Z</cp:lastPrinted>
  <dcterms:created xsi:type="dcterms:W3CDTF">2015-02-25T16:23:54Z</dcterms:created>
  <dcterms:modified xsi:type="dcterms:W3CDTF">2015-08-10T18:03:59Z</dcterms:modified>
</cp:coreProperties>
</file>