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  <sheet name="3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Q10" i="1"/>
  <c r="Q11" i="1"/>
  <c r="Q12" i="1"/>
  <c r="Q8" i="1"/>
  <c r="P16" i="1"/>
  <c r="Q16" i="1" s="1"/>
  <c r="N13" i="1"/>
  <c r="N16" i="1"/>
  <c r="P9" i="1"/>
  <c r="P10" i="1"/>
  <c r="P13" i="1" s="1"/>
  <c r="Q13" i="1" s="1"/>
  <c r="P11" i="1"/>
  <c r="P12" i="1"/>
  <c r="P8" i="1"/>
  <c r="I10" i="1"/>
  <c r="E10" i="1"/>
  <c r="K10" i="1" l="1"/>
  <c r="L10" i="1" s="1"/>
  <c r="J18" i="3"/>
  <c r="L18" i="3" s="1"/>
  <c r="M18" i="3" s="1"/>
  <c r="F18" i="3"/>
  <c r="J17" i="3"/>
  <c r="L17" i="3" s="1"/>
  <c r="M17" i="3" s="1"/>
  <c r="C17" i="3"/>
  <c r="F17" i="3" s="1"/>
  <c r="J16" i="3"/>
  <c r="F16" i="3"/>
  <c r="L16" i="3" s="1"/>
  <c r="M16" i="3" s="1"/>
  <c r="J15" i="3"/>
  <c r="F15" i="3"/>
  <c r="L15" i="3" s="1"/>
  <c r="M15" i="3" s="1"/>
  <c r="J14" i="3"/>
  <c r="F14" i="3"/>
  <c r="L14" i="3" s="1"/>
  <c r="M14" i="3" s="1"/>
  <c r="J13" i="3"/>
  <c r="F13" i="3"/>
  <c r="L13" i="3" s="1"/>
  <c r="M13" i="3" s="1"/>
  <c r="J12" i="3"/>
  <c r="F12" i="3"/>
  <c r="L12" i="3" s="1"/>
  <c r="M12" i="3" s="1"/>
  <c r="J11" i="3"/>
  <c r="F11" i="3"/>
  <c r="L11" i="3" s="1"/>
  <c r="M11" i="3" s="1"/>
  <c r="E11" i="3"/>
  <c r="J10" i="3"/>
  <c r="L10" i="3" s="1"/>
  <c r="M10" i="3" s="1"/>
  <c r="E10" i="3"/>
  <c r="F10" i="3" s="1"/>
  <c r="J9" i="3"/>
  <c r="F9" i="3"/>
  <c r="L9" i="3" s="1"/>
  <c r="M9" i="3" s="1"/>
  <c r="E9" i="3"/>
  <c r="J8" i="3"/>
  <c r="E8" i="3"/>
  <c r="F8" i="3" s="1"/>
  <c r="J7" i="3"/>
  <c r="F7" i="3"/>
  <c r="L7" i="3" s="1"/>
  <c r="M7" i="3" s="1"/>
  <c r="E7" i="3"/>
  <c r="J6" i="3"/>
  <c r="J20" i="3" s="1"/>
  <c r="E6" i="3"/>
  <c r="F6" i="3" s="1"/>
  <c r="F20" i="3" l="1"/>
  <c r="L20" i="3" s="1"/>
  <c r="M20" i="3" s="1"/>
  <c r="L8" i="3"/>
  <c r="M8" i="3" s="1"/>
  <c r="L6" i="3"/>
  <c r="M6" i="3" s="1"/>
  <c r="E16" i="1" l="1"/>
  <c r="E9" i="1"/>
  <c r="E11" i="1"/>
  <c r="E12" i="1"/>
  <c r="E14" i="1"/>
  <c r="E8" i="1"/>
  <c r="E13" i="1" l="1"/>
  <c r="I9" i="1"/>
  <c r="I14" i="1" l="1"/>
  <c r="I12" i="1"/>
  <c r="I11" i="1"/>
  <c r="I8" i="1"/>
  <c r="I13" i="1" l="1"/>
  <c r="K12" i="1"/>
  <c r="K8" i="1"/>
  <c r="K14" i="1"/>
  <c r="L14" i="1" s="1"/>
  <c r="K11" i="1"/>
  <c r="L11" i="1" s="1"/>
  <c r="K9" i="1"/>
  <c r="L12" i="1" l="1"/>
  <c r="K16" i="1"/>
  <c r="L9" i="1"/>
  <c r="K13" i="1"/>
  <c r="L13" i="1" s="1"/>
  <c r="I16" i="1"/>
  <c r="L8" i="1"/>
  <c r="L16" i="1" l="1"/>
</calcChain>
</file>

<file path=xl/sharedStrings.xml><?xml version="1.0" encoding="utf-8"?>
<sst xmlns="http://schemas.openxmlformats.org/spreadsheetml/2006/main" count="92" uniqueCount="54">
  <si>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</si>
  <si>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</si>
  <si>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</si>
  <si>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</si>
  <si>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</si>
  <si>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</si>
  <si>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</si>
  <si>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</si>
  <si>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</si>
  <si>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</si>
  <si>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</si>
  <si>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</si>
  <si>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</si>
  <si>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</si>
  <si>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</si>
  <si>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</si>
  <si>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</si>
  <si>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</si>
  <si>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</si>
  <si>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SO#</t>
  </si>
  <si>
    <t>Rev. #</t>
  </si>
  <si>
    <t>Ocean Freight</t>
  </si>
  <si>
    <t>Horizon Mfg-Arlington, WA</t>
  </si>
  <si>
    <t>MWH</t>
  </si>
  <si>
    <t>A Mist 40TF</t>
  </si>
  <si>
    <t>Outside ContractorEvergreen Includes Duct,hoods ,install</t>
  </si>
  <si>
    <t>Mist stop pre-filter</t>
  </si>
  <si>
    <t>Control Panel  CP-SS-10</t>
  </si>
  <si>
    <t>Avani paying for freight as per email from MWH</t>
  </si>
  <si>
    <t>Sub Total</t>
  </si>
  <si>
    <t>Total</t>
  </si>
  <si>
    <t>Ocean/Inland Freight</t>
  </si>
  <si>
    <t>LTL Freight</t>
  </si>
  <si>
    <t>Lee College</t>
  </si>
  <si>
    <t>RK</t>
  </si>
  <si>
    <t>Rev.#:</t>
  </si>
  <si>
    <t>3 (Taiwan 10% discount)</t>
  </si>
  <si>
    <t>SPC2807</t>
  </si>
  <si>
    <t>WB-1056</t>
  </si>
  <si>
    <t>Arm-1620</t>
  </si>
  <si>
    <t>LK-100x</t>
  </si>
  <si>
    <t>BR006</t>
  </si>
  <si>
    <t>Arm Stand</t>
  </si>
  <si>
    <t>Dust collector with 60-HP Fan</t>
  </si>
  <si>
    <t>Missing</t>
  </si>
  <si>
    <t>Soft Start Controls</t>
  </si>
  <si>
    <t>Dust collector with 100-HP Fan</t>
  </si>
  <si>
    <t>Installation Avani</t>
  </si>
  <si>
    <t xml:space="preserve">Freight </t>
  </si>
  <si>
    <t>Transition Duct-Fan to Collector</t>
  </si>
  <si>
    <t>Note: Avani Projected Total Cost for Taiwan products = cost + 16% ocean freight</t>
  </si>
  <si>
    <t>Status</t>
  </si>
  <si>
    <t>Complete</t>
  </si>
  <si>
    <t>K&amp;B Duct($956 but Evergreen to credit)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</si>
</sst>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0" fontId="0" fillId="0" borderId="0" xfId="0" applyAlignment="1">
      <alignment horizontal="center" wrapText="1"/>
    </xf>
    <xf numFmtId="1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0" xfId="0" applyNumberFormat="1" applyFont="1"/>
    <xf numFmtId="0" fontId="5" fillId="0" borderId="0" xfId="0" applyFont="1" applyAlignment="1">
      <alignment wrapText="1"/>
    </xf>
    <xf numFmtId="0" fontId="4" fillId="0" borderId="0" xfId="0" applyFont="1"/>
    <xf numFmtId="14" fontId="6" fillId="0" borderId="0" xfId="0" applyNumberFormat="1" applyFont="1" applyAlignment="1">
      <alignment horizontal="left"/>
    </xf>
    <xf numFmtId="9" fontId="0" fillId="0" borderId="0" xfId="0" applyNumberFormat="1"/>
    <xf numFmtId="9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topLeftCell="B4" workbookViewId="0">
      <selection activeCell="B6" sqref="B6"/>
    </sheetView>
  </sheetViews>
  <sheetFormatPr defaultRowHeight="15" x14ac:dyDescent="0.25"/>
  <cols>
    <col min="1" max="1" width="13.28515625" customWidth="1"/>
    <col min="2" max="2" width="28.42578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1</v>
      </c>
      <c r="B1" t="s">
        <v>22</v>
      </c>
      <c r="C1" s="4"/>
      <c r="D1" s="4" t="s">
        <v>14</v>
      </c>
      <c r="E1" s="4"/>
      <c r="F1" s="4"/>
      <c r="G1" s="4"/>
      <c r="H1" s="4" t="s">
        <v>11</v>
      </c>
      <c r="I1" s="4"/>
      <c r="K1" s="4" t="s">
        <v>12</v>
      </c>
      <c r="L1" s="4"/>
      <c r="N1" s="4" t="s">
        <v>15</v>
      </c>
      <c r="P1" s="6" t="s">
        <v>16</v>
      </c>
      <c r="Q1" s="4"/>
    </row>
    <row r="2" spans="1:17" x14ac:dyDescent="0.25">
      <c r="A2" t="s">
        <v>2</v>
      </c>
      <c r="B2" s="13">
        <v>42173</v>
      </c>
    </row>
    <row r="3" spans="1:17" x14ac:dyDescent="0.25">
      <c r="A3" t="s">
        <v>51</v>
      </c>
      <c r="B3" s="18" t="s">
        <v>52</v>
      </c>
    </row>
    <row r="4" spans="1:17" x14ac:dyDescent="0.25">
      <c r="A4" t="s">
        <v>17</v>
      </c>
      <c r="B4" s="14" t="s">
        <v>23</v>
      </c>
    </row>
    <row r="5" spans="1:17" x14ac:dyDescent="0.25">
      <c r="A5" t="s">
        <v>19</v>
      </c>
      <c r="B5" s="14">
        <v>22685</v>
      </c>
    </row>
    <row r="6" spans="1:17" x14ac:dyDescent="0.25">
      <c r="A6" t="s">
        <v>20</v>
      </c>
      <c r="B6" s="14">
        <v>4</v>
      </c>
    </row>
    <row r="7" spans="1:17" x14ac:dyDescent="0.25">
      <c r="C7" s="3" t="s">
        <v>6</v>
      </c>
      <c r="D7" s="3" t="s">
        <v>8</v>
      </c>
      <c r="E7" s="3" t="s">
        <v>9</v>
      </c>
      <c r="F7" s="3"/>
      <c r="G7" s="3" t="s">
        <v>7</v>
      </c>
      <c r="H7" s="3" t="s">
        <v>8</v>
      </c>
      <c r="I7" s="3" t="s">
        <v>10</v>
      </c>
      <c r="J7" s="3"/>
      <c r="K7" s="3" t="s">
        <v>13</v>
      </c>
      <c r="L7" s="5" t="s">
        <v>0</v>
      </c>
      <c r="N7" s="3" t="s">
        <v>13</v>
      </c>
      <c r="P7" t="s">
        <v>13</v>
      </c>
      <c r="Q7" t="s">
        <v>0</v>
      </c>
    </row>
    <row r="8" spans="1:17" x14ac:dyDescent="0.25">
      <c r="A8" t="s">
        <v>3</v>
      </c>
      <c r="B8" t="s">
        <v>24</v>
      </c>
      <c r="C8" s="11">
        <v>9003.7999999999993</v>
      </c>
      <c r="D8">
        <v>1</v>
      </c>
      <c r="E8" s="11">
        <f>D8*C8</f>
        <v>9003.7999999999993</v>
      </c>
      <c r="G8">
        <v>13852</v>
      </c>
      <c r="H8">
        <v>1</v>
      </c>
      <c r="I8">
        <f>D8*G8</f>
        <v>13852</v>
      </c>
      <c r="K8">
        <f t="shared" ref="K8:K14" si="0">I8-E8</f>
        <v>4848.2000000000007</v>
      </c>
      <c r="L8" s="2">
        <f t="shared" ref="L8:L14" si="1">K8/E8</f>
        <v>0.53846153846153855</v>
      </c>
      <c r="N8">
        <v>9004</v>
      </c>
      <c r="P8">
        <f>I8-N8</f>
        <v>4848</v>
      </c>
      <c r="Q8" s="19">
        <f>P8/N8</f>
        <v>0.53842736561528215</v>
      </c>
    </row>
    <row r="9" spans="1:17" x14ac:dyDescent="0.25">
      <c r="A9" t="s">
        <v>3</v>
      </c>
      <c r="B9" t="s">
        <v>26</v>
      </c>
      <c r="C9">
        <v>250</v>
      </c>
      <c r="D9">
        <v>1</v>
      </c>
      <c r="E9" s="11">
        <f t="shared" ref="E9:E14" si="2">D9*C9</f>
        <v>250</v>
      </c>
      <c r="G9">
        <v>640</v>
      </c>
      <c r="H9">
        <v>1</v>
      </c>
      <c r="I9">
        <f>D9*G9</f>
        <v>640</v>
      </c>
      <c r="K9">
        <f t="shared" si="0"/>
        <v>390</v>
      </c>
      <c r="L9" s="2">
        <f t="shared" si="1"/>
        <v>1.56</v>
      </c>
      <c r="N9">
        <v>490</v>
      </c>
      <c r="P9">
        <f t="shared" ref="P9:P12" si="3">I9-N9</f>
        <v>150</v>
      </c>
      <c r="Q9" s="19">
        <f t="shared" ref="Q9:Q13" si="4">P9/N9</f>
        <v>0.30612244897959184</v>
      </c>
    </row>
    <row r="10" spans="1:17" ht="30" x14ac:dyDescent="0.25">
      <c r="A10" t="s">
        <v>3</v>
      </c>
      <c r="B10" s="12" t="s">
        <v>53</v>
      </c>
      <c r="C10">
        <v>956</v>
      </c>
      <c r="D10">
        <v>1</v>
      </c>
      <c r="E10" s="11">
        <f t="shared" ref="E10" si="5">D10*C10</f>
        <v>956</v>
      </c>
      <c r="G10">
        <v>0</v>
      </c>
      <c r="H10">
        <v>1</v>
      </c>
      <c r="I10">
        <f>D10*G10</f>
        <v>0</v>
      </c>
      <c r="K10">
        <f t="shared" ref="K10" si="6">I10-E10</f>
        <v>-956</v>
      </c>
      <c r="L10" s="2">
        <f t="shared" ref="L10" si="7">K10/E10</f>
        <v>-1</v>
      </c>
      <c r="N10">
        <v>0</v>
      </c>
      <c r="P10">
        <f t="shared" si="3"/>
        <v>0</v>
      </c>
      <c r="Q10" s="19" t="e">
        <f t="shared" si="4"/>
        <v>#DIV/0!</v>
      </c>
    </row>
    <row r="11" spans="1:17" x14ac:dyDescent="0.25">
      <c r="A11" t="s">
        <v>3</v>
      </c>
      <c r="B11" t="s">
        <v>27</v>
      </c>
      <c r="C11">
        <v>150</v>
      </c>
      <c r="D11">
        <v>1</v>
      </c>
      <c r="E11" s="11">
        <f t="shared" si="2"/>
        <v>150</v>
      </c>
      <c r="G11">
        <v>398</v>
      </c>
      <c r="H11">
        <v>1</v>
      </c>
      <c r="I11">
        <f>D11*G11</f>
        <v>398</v>
      </c>
      <c r="K11">
        <f t="shared" si="0"/>
        <v>248</v>
      </c>
      <c r="L11" s="2">
        <f t="shared" si="1"/>
        <v>1.6533333333333333</v>
      </c>
      <c r="N11">
        <v>137</v>
      </c>
      <c r="P11">
        <f t="shared" si="3"/>
        <v>261</v>
      </c>
      <c r="Q11" s="19">
        <f t="shared" si="4"/>
        <v>1.9051094890510949</v>
      </c>
    </row>
    <row r="12" spans="1:17" ht="30" x14ac:dyDescent="0.25">
      <c r="A12" t="s">
        <v>4</v>
      </c>
      <c r="B12" s="12" t="s">
        <v>25</v>
      </c>
      <c r="C12">
        <v>3825</v>
      </c>
      <c r="D12">
        <v>1</v>
      </c>
      <c r="E12" s="11">
        <f t="shared" si="2"/>
        <v>3825</v>
      </c>
      <c r="G12">
        <v>4500</v>
      </c>
      <c r="H12">
        <v>1</v>
      </c>
      <c r="I12">
        <f>D12*G12</f>
        <v>4500</v>
      </c>
      <c r="K12">
        <f t="shared" si="0"/>
        <v>675</v>
      </c>
      <c r="L12" s="2">
        <f t="shared" si="1"/>
        <v>0.17647058823529413</v>
      </c>
      <c r="N12">
        <v>4162</v>
      </c>
      <c r="P12">
        <f t="shared" si="3"/>
        <v>338</v>
      </c>
      <c r="Q12" s="19">
        <f t="shared" si="4"/>
        <v>8.1210956271023552E-2</v>
      </c>
    </row>
    <row r="13" spans="1:17" ht="15.75" x14ac:dyDescent="0.25">
      <c r="B13" s="7" t="s">
        <v>29</v>
      </c>
      <c r="C13" s="7"/>
      <c r="D13" s="7"/>
      <c r="E13" s="15">
        <f>SUM(E6:E12)</f>
        <v>14184.8</v>
      </c>
      <c r="F13" s="7"/>
      <c r="G13" s="7"/>
      <c r="H13" s="7"/>
      <c r="I13" s="7">
        <f>SUM(I6:I12)</f>
        <v>19390</v>
      </c>
      <c r="J13" s="7"/>
      <c r="K13" s="7">
        <f>I13-E13</f>
        <v>5205.2000000000007</v>
      </c>
      <c r="L13" s="8">
        <f>K13/E13</f>
        <v>0.36695617844453227</v>
      </c>
      <c r="N13" s="15">
        <f>SUM(N8:N12)</f>
        <v>13793</v>
      </c>
      <c r="P13" s="7">
        <f>SUM(P8:P12)</f>
        <v>5597</v>
      </c>
      <c r="Q13" s="20">
        <f t="shared" si="4"/>
        <v>0.40578554339157541</v>
      </c>
    </row>
    <row r="14" spans="1:17" ht="30" x14ac:dyDescent="0.25">
      <c r="A14" s="12" t="s">
        <v>32</v>
      </c>
      <c r="B14" s="12" t="s">
        <v>28</v>
      </c>
      <c r="C14">
        <v>793</v>
      </c>
      <c r="D14">
        <v>1</v>
      </c>
      <c r="E14" s="11">
        <f t="shared" si="2"/>
        <v>793</v>
      </c>
      <c r="I14">
        <f>D14*G14</f>
        <v>0</v>
      </c>
      <c r="K14">
        <f t="shared" si="0"/>
        <v>-793</v>
      </c>
      <c r="L14" s="2">
        <f t="shared" si="1"/>
        <v>-1</v>
      </c>
      <c r="N14">
        <v>793</v>
      </c>
    </row>
    <row r="15" spans="1:17" s="7" customFormat="1" ht="47.25" x14ac:dyDescent="0.25">
      <c r="A15" s="16" t="s">
        <v>31</v>
      </c>
      <c r="E15" s="15"/>
      <c r="I15" s="15"/>
      <c r="K15" s="15"/>
      <c r="L15" s="8"/>
    </row>
    <row r="16" spans="1:17" ht="15.75" x14ac:dyDescent="0.25">
      <c r="B16" s="7" t="s">
        <v>30</v>
      </c>
      <c r="C16" s="7"/>
      <c r="D16" s="7"/>
      <c r="E16" s="15">
        <f>SUM(E8:E12,E14,E15,)</f>
        <v>14977.8</v>
      </c>
      <c r="F16" s="7"/>
      <c r="G16" s="7"/>
      <c r="H16" s="7"/>
      <c r="I16" s="15">
        <f>SUM(I9:I13,I15)</f>
        <v>24928</v>
      </c>
      <c r="J16" s="7"/>
      <c r="K16" s="15">
        <f>SUM(K8:K12,K14,K15)</f>
        <v>4412.2000000000007</v>
      </c>
      <c r="L16" s="8">
        <f>K16/E16</f>
        <v>0.29458264898716774</v>
      </c>
      <c r="N16" s="15">
        <f>SUM(N8:N12,N14,N15)</f>
        <v>14586</v>
      </c>
      <c r="P16" s="15">
        <f>SUM(P8:P12,P14,P15)</f>
        <v>5597</v>
      </c>
      <c r="Q16" s="20">
        <f t="shared" ref="Q16" si="8">P16/N16</f>
        <v>0.38372411901823666</v>
      </c>
    </row>
    <row r="19" spans="2:12" x14ac:dyDescent="0.25">
      <c r="B19" s="9"/>
      <c r="L19" s="1"/>
    </row>
    <row r="20" spans="2:12" x14ac:dyDescent="0.25">
      <c r="L20" s="2"/>
    </row>
    <row r="21" spans="2:12" x14ac:dyDescent="0.25">
      <c r="L21" s="2"/>
    </row>
    <row r="22" spans="2:12" x14ac:dyDescent="0.25">
      <c r="L22" s="2"/>
    </row>
    <row r="23" spans="2:12" x14ac:dyDescent="0.25">
      <c r="L23" s="2"/>
    </row>
    <row r="24" spans="2:12" x14ac:dyDescent="0.25">
      <c r="L24" s="2"/>
    </row>
    <row r="25" spans="2:12" x14ac:dyDescent="0.25">
      <c r="L25" s="2"/>
    </row>
    <row r="26" spans="2:12" x14ac:dyDescent="0.25">
      <c r="L26" s="2"/>
    </row>
    <row r="27" spans="2:12" x14ac:dyDescent="0.25">
      <c r="L27" s="2"/>
    </row>
    <row r="28" spans="2:12" x14ac:dyDescent="0.25">
      <c r="L28" s="2"/>
    </row>
    <row r="29" spans="2:12" x14ac:dyDescent="0.25">
      <c r="L29" s="2"/>
    </row>
    <row r="31" spans="2:12" x14ac:dyDescent="0.25">
      <c r="L31" s="2"/>
    </row>
  </sheetData>
  <printOptions gridLines="1"/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B7" workbookViewId="0">
      <selection activeCell="B27" sqref="B27"/>
    </sheetView>
  </sheetViews>
  <sheetFormatPr defaultRowHeight="15" x14ac:dyDescent="0.25"/>
  <cols>
    <col min="1" max="1" width="10.7109375" customWidth="1"/>
    <col min="2" max="2" width="28.42578125" customWidth="1"/>
    <col min="5" max="5" width="8.28515625" customWidth="1"/>
    <col min="6" max="6" width="10.7109375" customWidth="1"/>
    <col min="7" max="7" width="3.42578125" customWidth="1"/>
    <col min="8" max="8" width="11" bestFit="1" customWidth="1"/>
    <col min="10" max="10" width="13" customWidth="1"/>
    <col min="11" max="11" width="3.140625" customWidth="1"/>
    <col min="14" max="14" width="4.140625" customWidth="1"/>
    <col min="15" max="15" width="12.28515625" customWidth="1"/>
    <col min="16" max="16" width="3.140625" customWidth="1"/>
    <col min="17" max="17" width="11.85546875" customWidth="1"/>
  </cols>
  <sheetData>
    <row r="1" spans="1:18" x14ac:dyDescent="0.25">
      <c r="A1" t="s">
        <v>1</v>
      </c>
      <c r="B1" t="s">
        <v>33</v>
      </c>
      <c r="C1" s="4"/>
      <c r="D1" s="4" t="s">
        <v>14</v>
      </c>
      <c r="E1" s="4"/>
      <c r="F1" s="4"/>
      <c r="H1" s="4"/>
      <c r="I1" s="4" t="s">
        <v>11</v>
      </c>
      <c r="J1" s="4"/>
      <c r="L1" s="4" t="s">
        <v>12</v>
      </c>
      <c r="M1" s="4"/>
      <c r="O1" s="4" t="s">
        <v>15</v>
      </c>
      <c r="Q1" s="6" t="s">
        <v>16</v>
      </c>
      <c r="R1" s="4"/>
    </row>
    <row r="2" spans="1:18" x14ac:dyDescent="0.25">
      <c r="A2" t="s">
        <v>2</v>
      </c>
      <c r="B2" s="13">
        <v>42088</v>
      </c>
    </row>
    <row r="3" spans="1:18" x14ac:dyDescent="0.25">
      <c r="A3" t="s">
        <v>17</v>
      </c>
      <c r="B3" t="s">
        <v>34</v>
      </c>
    </row>
    <row r="4" spans="1:18" x14ac:dyDescent="0.25">
      <c r="A4" t="s">
        <v>35</v>
      </c>
      <c r="B4" t="s">
        <v>36</v>
      </c>
    </row>
    <row r="5" spans="1:18" ht="30" x14ac:dyDescent="0.25">
      <c r="C5" s="3" t="s">
        <v>6</v>
      </c>
      <c r="D5" s="3" t="s">
        <v>8</v>
      </c>
      <c r="E5" s="10" t="s">
        <v>21</v>
      </c>
      <c r="F5" s="3" t="s">
        <v>9</v>
      </c>
      <c r="G5" s="3"/>
      <c r="H5" s="3" t="s">
        <v>7</v>
      </c>
      <c r="I5" s="3" t="s">
        <v>8</v>
      </c>
      <c r="J5" s="3" t="s">
        <v>10</v>
      </c>
      <c r="K5" s="3"/>
      <c r="L5" s="3" t="s">
        <v>13</v>
      </c>
      <c r="M5" s="5" t="s">
        <v>0</v>
      </c>
      <c r="O5" s="3" t="s">
        <v>13</v>
      </c>
      <c r="Q5" t="s">
        <v>13</v>
      </c>
      <c r="R5" t="s">
        <v>0</v>
      </c>
    </row>
    <row r="6" spans="1:18" x14ac:dyDescent="0.25">
      <c r="A6" t="s">
        <v>3</v>
      </c>
      <c r="B6" t="s">
        <v>37</v>
      </c>
      <c r="C6">
        <v>2147</v>
      </c>
      <c r="D6">
        <v>1</v>
      </c>
      <c r="E6" s="11">
        <f>(C6*D6)*0.16</f>
        <v>343.52</v>
      </c>
      <c r="F6" s="11">
        <f>D6*C6+E6</f>
        <v>2490.52</v>
      </c>
      <c r="H6">
        <v>4579</v>
      </c>
      <c r="I6">
        <v>1</v>
      </c>
      <c r="J6">
        <f t="shared" ref="J6:J18" si="0">D6*H6</f>
        <v>4579</v>
      </c>
      <c r="L6" s="11">
        <f t="shared" ref="L6:L18" si="1">J6-F6</f>
        <v>2088.48</v>
      </c>
      <c r="M6" s="2">
        <f t="shared" ref="M6:M18" si="2">L6/F6</f>
        <v>0.83857186451022281</v>
      </c>
    </row>
    <row r="7" spans="1:18" x14ac:dyDescent="0.25">
      <c r="A7" t="s">
        <v>3</v>
      </c>
      <c r="B7" t="s">
        <v>38</v>
      </c>
      <c r="C7">
        <v>1152</v>
      </c>
      <c r="D7">
        <v>90</v>
      </c>
      <c r="E7" s="11">
        <f>(C7*D7)*0.16</f>
        <v>16588.8</v>
      </c>
      <c r="F7" s="11">
        <f t="shared" ref="F7:F18" si="3">D7*C7+E7</f>
        <v>120268.8</v>
      </c>
      <c r="H7">
        <v>1801</v>
      </c>
      <c r="I7">
        <v>90</v>
      </c>
      <c r="J7">
        <f t="shared" si="0"/>
        <v>162090</v>
      </c>
      <c r="L7" s="11">
        <f t="shared" si="1"/>
        <v>41821.199999999997</v>
      </c>
      <c r="M7" s="2">
        <f t="shared" si="2"/>
        <v>0.34773108237547889</v>
      </c>
    </row>
    <row r="8" spans="1:18" x14ac:dyDescent="0.25">
      <c r="A8" t="s">
        <v>3</v>
      </c>
      <c r="B8" t="s">
        <v>39</v>
      </c>
      <c r="C8">
        <v>299</v>
      </c>
      <c r="D8">
        <v>90</v>
      </c>
      <c r="E8" s="11">
        <f t="shared" ref="E8:E11" si="4">(C8*D8)*0.16</f>
        <v>4305.6000000000004</v>
      </c>
      <c r="F8" s="11">
        <f t="shared" si="3"/>
        <v>31215.599999999999</v>
      </c>
      <c r="H8">
        <v>636</v>
      </c>
      <c r="I8">
        <v>90</v>
      </c>
      <c r="J8">
        <f t="shared" si="0"/>
        <v>57240</v>
      </c>
      <c r="L8" s="11">
        <f t="shared" si="1"/>
        <v>26024.400000000001</v>
      </c>
      <c r="M8" s="2">
        <f t="shared" si="2"/>
        <v>0.83369853534771088</v>
      </c>
    </row>
    <row r="9" spans="1:18" x14ac:dyDescent="0.25">
      <c r="A9" t="s">
        <v>3</v>
      </c>
      <c r="B9" t="s">
        <v>40</v>
      </c>
      <c r="C9">
        <v>30</v>
      </c>
      <c r="D9">
        <v>90</v>
      </c>
      <c r="E9" s="11">
        <f t="shared" si="4"/>
        <v>432</v>
      </c>
      <c r="F9" s="11">
        <f t="shared" si="3"/>
        <v>3132</v>
      </c>
      <c r="H9">
        <v>91</v>
      </c>
      <c r="I9">
        <v>90</v>
      </c>
      <c r="J9">
        <f t="shared" si="0"/>
        <v>8190</v>
      </c>
      <c r="L9" s="11">
        <f t="shared" si="1"/>
        <v>5058</v>
      </c>
      <c r="M9" s="2">
        <f t="shared" si="2"/>
        <v>1.6149425287356323</v>
      </c>
    </row>
    <row r="10" spans="1:18" x14ac:dyDescent="0.25">
      <c r="A10" t="s">
        <v>3</v>
      </c>
      <c r="B10" t="s">
        <v>41</v>
      </c>
      <c r="C10" s="11">
        <v>23.4</v>
      </c>
      <c r="D10">
        <v>90</v>
      </c>
      <c r="E10" s="11">
        <f t="shared" si="4"/>
        <v>336.96</v>
      </c>
      <c r="F10" s="11">
        <f t="shared" si="3"/>
        <v>2442.96</v>
      </c>
      <c r="H10">
        <v>69</v>
      </c>
      <c r="I10">
        <v>90</v>
      </c>
      <c r="J10">
        <f t="shared" si="0"/>
        <v>6210</v>
      </c>
      <c r="L10" s="11">
        <f t="shared" si="1"/>
        <v>3767.04</v>
      </c>
      <c r="M10" s="2">
        <f t="shared" si="2"/>
        <v>1.541998231653404</v>
      </c>
    </row>
    <row r="11" spans="1:18" x14ac:dyDescent="0.25">
      <c r="A11" t="s">
        <v>3</v>
      </c>
      <c r="B11" t="s">
        <v>42</v>
      </c>
      <c r="C11" s="11">
        <v>16.2</v>
      </c>
      <c r="D11">
        <v>90</v>
      </c>
      <c r="E11" s="11">
        <f t="shared" si="4"/>
        <v>233.28</v>
      </c>
      <c r="F11" s="11">
        <f t="shared" si="3"/>
        <v>1691.28</v>
      </c>
      <c r="H11">
        <v>0</v>
      </c>
      <c r="I11">
        <v>90</v>
      </c>
      <c r="J11">
        <f t="shared" si="0"/>
        <v>0</v>
      </c>
      <c r="L11" s="11">
        <f t="shared" si="1"/>
        <v>-1691.28</v>
      </c>
      <c r="M11" s="2">
        <f t="shared" si="2"/>
        <v>-1</v>
      </c>
    </row>
    <row r="12" spans="1:18" x14ac:dyDescent="0.25">
      <c r="A12" t="s">
        <v>3</v>
      </c>
      <c r="B12" t="s">
        <v>43</v>
      </c>
      <c r="C12">
        <v>39852</v>
      </c>
      <c r="D12">
        <v>1</v>
      </c>
      <c r="E12" s="11"/>
      <c r="F12" s="11">
        <f t="shared" si="3"/>
        <v>39852</v>
      </c>
      <c r="H12">
        <v>41950</v>
      </c>
      <c r="I12">
        <v>1</v>
      </c>
      <c r="J12">
        <f t="shared" si="0"/>
        <v>41950</v>
      </c>
      <c r="L12" s="11">
        <f t="shared" si="1"/>
        <v>2098</v>
      </c>
      <c r="M12" s="2">
        <f t="shared" si="2"/>
        <v>5.264478570711633E-2</v>
      </c>
    </row>
    <row r="13" spans="1:18" x14ac:dyDescent="0.25">
      <c r="A13" s="17" t="s">
        <v>44</v>
      </c>
      <c r="B13" s="17" t="s">
        <v>45</v>
      </c>
      <c r="C13" s="17">
        <v>2325</v>
      </c>
      <c r="D13">
        <v>1</v>
      </c>
      <c r="E13" s="11"/>
      <c r="F13" s="11">
        <f t="shared" si="3"/>
        <v>2325</v>
      </c>
      <c r="H13">
        <v>0</v>
      </c>
      <c r="I13">
        <v>0</v>
      </c>
      <c r="J13">
        <f t="shared" si="0"/>
        <v>0</v>
      </c>
      <c r="L13" s="11">
        <f t="shared" si="1"/>
        <v>-2325</v>
      </c>
      <c r="M13" s="2">
        <f t="shared" si="2"/>
        <v>-1</v>
      </c>
    </row>
    <row r="14" spans="1:18" x14ac:dyDescent="0.25">
      <c r="A14" t="s">
        <v>3</v>
      </c>
      <c r="B14" t="s">
        <v>46</v>
      </c>
      <c r="C14">
        <v>51762</v>
      </c>
      <c r="D14">
        <v>1</v>
      </c>
      <c r="E14" s="11"/>
      <c r="F14" s="11">
        <f t="shared" si="3"/>
        <v>51762</v>
      </c>
      <c r="H14">
        <v>53350</v>
      </c>
      <c r="I14">
        <v>1</v>
      </c>
      <c r="J14">
        <f t="shared" si="0"/>
        <v>53350</v>
      </c>
      <c r="L14" s="11">
        <f t="shared" si="1"/>
        <v>1588</v>
      </c>
      <c r="M14" s="2">
        <f t="shared" si="2"/>
        <v>3.06788763958116E-2</v>
      </c>
    </row>
    <row r="15" spans="1:18" x14ac:dyDescent="0.25">
      <c r="A15" s="17" t="s">
        <v>44</v>
      </c>
      <c r="B15" s="17" t="s">
        <v>45</v>
      </c>
      <c r="C15" s="17">
        <v>5292</v>
      </c>
      <c r="D15">
        <v>1</v>
      </c>
      <c r="E15" s="11"/>
      <c r="F15" s="11">
        <f t="shared" si="3"/>
        <v>5292</v>
      </c>
      <c r="H15">
        <v>0</v>
      </c>
      <c r="I15">
        <v>0</v>
      </c>
      <c r="J15">
        <f t="shared" si="0"/>
        <v>0</v>
      </c>
      <c r="L15" s="11">
        <f t="shared" si="1"/>
        <v>-5292</v>
      </c>
      <c r="M15" s="2">
        <f t="shared" si="2"/>
        <v>-1</v>
      </c>
    </row>
    <row r="16" spans="1:18" x14ac:dyDescent="0.25">
      <c r="A16" t="s">
        <v>4</v>
      </c>
      <c r="B16" t="s">
        <v>47</v>
      </c>
      <c r="C16" s="17">
        <v>15210</v>
      </c>
      <c r="D16">
        <v>1</v>
      </c>
      <c r="E16" s="11"/>
      <c r="F16" s="11">
        <f t="shared" si="3"/>
        <v>15210</v>
      </c>
      <c r="H16">
        <v>9922</v>
      </c>
      <c r="I16">
        <v>1</v>
      </c>
      <c r="J16">
        <f t="shared" si="0"/>
        <v>9922</v>
      </c>
      <c r="L16" s="11">
        <f t="shared" si="1"/>
        <v>-5288</v>
      </c>
      <c r="M16" s="2">
        <f t="shared" si="2"/>
        <v>-0.34766600920447072</v>
      </c>
    </row>
    <row r="17" spans="1:13" x14ac:dyDescent="0.25">
      <c r="A17" t="s">
        <v>5</v>
      </c>
      <c r="B17" t="s">
        <v>48</v>
      </c>
      <c r="C17">
        <f>2760+10000</f>
        <v>12760</v>
      </c>
      <c r="D17">
        <v>1</v>
      </c>
      <c r="E17" s="11"/>
      <c r="F17" s="11">
        <f t="shared" si="3"/>
        <v>12760</v>
      </c>
      <c r="H17">
        <v>23850</v>
      </c>
      <c r="I17">
        <v>1</v>
      </c>
      <c r="J17">
        <f t="shared" si="0"/>
        <v>23850</v>
      </c>
      <c r="L17" s="11">
        <f t="shared" si="1"/>
        <v>11090</v>
      </c>
      <c r="M17" s="2">
        <f t="shared" si="2"/>
        <v>0.86912225705329149</v>
      </c>
    </row>
    <row r="18" spans="1:13" x14ac:dyDescent="0.25">
      <c r="A18" s="17" t="s">
        <v>44</v>
      </c>
      <c r="B18" s="17" t="s">
        <v>49</v>
      </c>
      <c r="C18">
        <v>3500</v>
      </c>
      <c r="D18">
        <v>1</v>
      </c>
      <c r="E18" s="11"/>
      <c r="F18" s="11">
        <f t="shared" si="3"/>
        <v>3500</v>
      </c>
      <c r="H18">
        <v>0</v>
      </c>
      <c r="I18">
        <v>0</v>
      </c>
      <c r="J18">
        <f t="shared" si="0"/>
        <v>0</v>
      </c>
      <c r="L18" s="11">
        <f t="shared" si="1"/>
        <v>-3500</v>
      </c>
      <c r="M18" s="2">
        <f t="shared" si="2"/>
        <v>-1</v>
      </c>
    </row>
    <row r="19" spans="1:13" x14ac:dyDescent="0.25">
      <c r="L19" s="11"/>
    </row>
    <row r="20" spans="1:13" x14ac:dyDescent="0.25">
      <c r="B20" t="s">
        <v>18</v>
      </c>
      <c r="F20" s="11">
        <f>SUM(F6:F19)</f>
        <v>291942.16000000003</v>
      </c>
      <c r="J20">
        <f>SUM(J6:J19)</f>
        <v>367381</v>
      </c>
      <c r="L20" s="11">
        <f>J20-F20</f>
        <v>75438.839999999967</v>
      </c>
      <c r="M20" s="2">
        <f>L20/F20</f>
        <v>0.25840337688807935</v>
      </c>
    </row>
    <row r="22" spans="1:13" x14ac:dyDescent="0.25">
      <c r="B22" s="9" t="s">
        <v>50</v>
      </c>
    </row>
    <row r="24" spans="1:13" x14ac:dyDescent="0.25">
      <c r="M24" s="1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6" spans="13:13" x14ac:dyDescent="0.25">
      <c r="M36" s="2"/>
    </row>
  </sheetData>
  <printOptions gridLines="1"/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2015-03-26T15:48:29Z</cp:lastPrinted>
  <dcterms:created xsi:type="dcterms:W3CDTF">2015-02-25T16:23:54Z</dcterms:created>
  <dcterms:modified xsi:type="dcterms:W3CDTF">2015-06-18T12:30:35Z</dcterms:modified>
</cp:coreProperties>
</file>